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/>
  <bookViews>
    <workbookView xWindow="0" yWindow="0" windowWidth="22260" windowHeight="12645"/>
  </bookViews>
  <sheets>
    <sheet name="35 00 - მთლიანი" sheetId="2" r:id="rId1"/>
    <sheet name="34 00 - დევნილები" sheetId="10" r:id="rId2"/>
  </sheets>
  <definedNames>
    <definedName name="_xlnm._FilterDatabase" localSheetId="1" hidden="1">'34 00 - დევნილები'!$A$2:$M$206</definedName>
    <definedName name="_xlnm._FilterDatabase" localSheetId="0" hidden="1">'35 00 - მთლიანი'!$A$2:$N$27</definedName>
    <definedName name="DATA1" localSheetId="1">#REF!</definedName>
    <definedName name="DATA1">#REF!</definedName>
    <definedName name="_xlnm.Print_Area" localSheetId="1">'34 00 - დევნილები'!$B$2:$L$206</definedName>
    <definedName name="_xlnm.Print_Area" localSheetId="0">'35 00 - მთლიანი'!$B$2:$M$27</definedName>
    <definedName name="_xlnm.Print_Titles" localSheetId="1">'34 00 - დევნილები'!$2:$2</definedName>
    <definedName name="_xlnm.Print_Titles" localSheetId="0">'35 00 - მთლიანი'!$2:$2</definedName>
  </definedNames>
  <calcPr calcId="125725"/>
</workbook>
</file>

<file path=xl/calcChain.xml><?xml version="1.0" encoding="utf-8"?>
<calcChain xmlns="http://schemas.openxmlformats.org/spreadsheetml/2006/main">
  <c r="I18" i="2"/>
  <c r="H16"/>
  <c r="H15" s="1"/>
  <c r="I24"/>
  <c r="I23"/>
  <c r="I22"/>
  <c r="I5"/>
  <c r="H3"/>
  <c r="H4"/>
  <c r="I6"/>
  <c r="I12"/>
  <c r="I11"/>
  <c r="I10"/>
  <c r="J14" l="1"/>
  <c r="J13"/>
  <c r="J9"/>
  <c r="J8"/>
  <c r="J7"/>
  <c r="J26"/>
  <c r="J25"/>
  <c r="J24"/>
  <c r="J22"/>
  <c r="J21"/>
  <c r="J20"/>
  <c r="J19"/>
  <c r="J17"/>
  <c r="I206" i="10" l="1"/>
  <c r="J206" s="1"/>
  <c r="A206"/>
  <c r="J205"/>
  <c r="I205"/>
  <c r="A205"/>
  <c r="K204"/>
  <c r="J204"/>
  <c r="I204"/>
  <c r="A204"/>
  <c r="K203"/>
  <c r="J203"/>
  <c r="I203"/>
  <c r="A203"/>
  <c r="K202"/>
  <c r="J202"/>
  <c r="I202"/>
  <c r="A202"/>
  <c r="I201"/>
  <c r="J201" s="1"/>
  <c r="A201"/>
  <c r="I200"/>
  <c r="J200" s="1"/>
  <c r="A200"/>
  <c r="I199"/>
  <c r="J199" s="1"/>
  <c r="A199"/>
  <c r="K198"/>
  <c r="I198"/>
  <c r="J198" s="1"/>
  <c r="A198"/>
  <c r="K197"/>
  <c r="H197"/>
  <c r="I197" s="1"/>
  <c r="J197" s="1"/>
  <c r="A197"/>
  <c r="I196"/>
  <c r="H196"/>
  <c r="H195" s="1"/>
  <c r="G196"/>
  <c r="F196"/>
  <c r="E196"/>
  <c r="E195" s="1"/>
  <c r="D196"/>
  <c r="G195"/>
  <c r="F195"/>
  <c r="I194"/>
  <c r="A194"/>
  <c r="I193"/>
  <c r="J193" s="1"/>
  <c r="A193"/>
  <c r="I192"/>
  <c r="A192"/>
  <c r="I191"/>
  <c r="J191" s="1"/>
  <c r="A191"/>
  <c r="J190"/>
  <c r="I190"/>
  <c r="A190"/>
  <c r="I189"/>
  <c r="A189"/>
  <c r="I188"/>
  <c r="J188" s="1"/>
  <c r="A188"/>
  <c r="I187"/>
  <c r="J187" s="1"/>
  <c r="A187"/>
  <c r="K186"/>
  <c r="I186"/>
  <c r="J186" s="1"/>
  <c r="A186"/>
  <c r="J185"/>
  <c r="I185"/>
  <c r="A185"/>
  <c r="H184"/>
  <c r="G184"/>
  <c r="G183" s="1"/>
  <c r="F184"/>
  <c r="F183" s="1"/>
  <c r="E184"/>
  <c r="D184"/>
  <c r="A184"/>
  <c r="H183"/>
  <c r="E183"/>
  <c r="D183"/>
  <c r="A183" s="1"/>
  <c r="I182"/>
  <c r="J182" s="1"/>
  <c r="A182"/>
  <c r="J181"/>
  <c r="I181"/>
  <c r="A181"/>
  <c r="I180"/>
  <c r="J180" s="1"/>
  <c r="A180"/>
  <c r="I179"/>
  <c r="A179"/>
  <c r="I178"/>
  <c r="J178" s="1"/>
  <c r="A178"/>
  <c r="J177"/>
  <c r="I177"/>
  <c r="A177"/>
  <c r="J176"/>
  <c r="I176"/>
  <c r="A176"/>
  <c r="I175"/>
  <c r="J175" s="1"/>
  <c r="A175"/>
  <c r="I174"/>
  <c r="A174"/>
  <c r="I173"/>
  <c r="J173" s="1"/>
  <c r="A173"/>
  <c r="H172"/>
  <c r="H171" s="1"/>
  <c r="G172"/>
  <c r="G171" s="1"/>
  <c r="F172"/>
  <c r="E172"/>
  <c r="D172"/>
  <c r="A172"/>
  <c r="F171"/>
  <c r="E171"/>
  <c r="D171"/>
  <c r="A171" s="1"/>
  <c r="I170"/>
  <c r="J170" s="1"/>
  <c r="A170"/>
  <c r="I169"/>
  <c r="J169" s="1"/>
  <c r="A169"/>
  <c r="K168"/>
  <c r="I168"/>
  <c r="J168" s="1"/>
  <c r="A168"/>
  <c r="K167"/>
  <c r="I167"/>
  <c r="J167" s="1"/>
  <c r="A167"/>
  <c r="K166"/>
  <c r="I166"/>
  <c r="J166" s="1"/>
  <c r="A166"/>
  <c r="J165"/>
  <c r="I165"/>
  <c r="A165"/>
  <c r="I164"/>
  <c r="I152" s="1"/>
  <c r="A164"/>
  <c r="I163"/>
  <c r="A163"/>
  <c r="I162"/>
  <c r="A162"/>
  <c r="I161"/>
  <c r="J161" s="1"/>
  <c r="A161"/>
  <c r="H160"/>
  <c r="H159" s="1"/>
  <c r="G160"/>
  <c r="G159" s="1"/>
  <c r="F160"/>
  <c r="F159" s="1"/>
  <c r="E160"/>
  <c r="D160"/>
  <c r="D159" s="1"/>
  <c r="A159" s="1"/>
  <c r="A160"/>
  <c r="E159"/>
  <c r="H158"/>
  <c r="G158"/>
  <c r="F158"/>
  <c r="E158"/>
  <c r="D158"/>
  <c r="A158" s="1"/>
  <c r="I157"/>
  <c r="H157"/>
  <c r="G157"/>
  <c r="F157"/>
  <c r="E157"/>
  <c r="D157"/>
  <c r="H156"/>
  <c r="G156"/>
  <c r="F156"/>
  <c r="E156"/>
  <c r="A156" s="1"/>
  <c r="D156"/>
  <c r="H155"/>
  <c r="G155"/>
  <c r="F155"/>
  <c r="E155"/>
  <c r="D155"/>
  <c r="A155"/>
  <c r="K154"/>
  <c r="I154"/>
  <c r="H154"/>
  <c r="G154"/>
  <c r="F154"/>
  <c r="E154"/>
  <c r="D154"/>
  <c r="A154" s="1"/>
  <c r="H153"/>
  <c r="G153"/>
  <c r="F153"/>
  <c r="E153"/>
  <c r="D153"/>
  <c r="A153"/>
  <c r="H152"/>
  <c r="G152"/>
  <c r="F152"/>
  <c r="E152"/>
  <c r="D152"/>
  <c r="A152" s="1"/>
  <c r="H151"/>
  <c r="G151"/>
  <c r="F151"/>
  <c r="E151"/>
  <c r="D151"/>
  <c r="A151"/>
  <c r="I150"/>
  <c r="K150" s="1"/>
  <c r="H150"/>
  <c r="G150"/>
  <c r="F150"/>
  <c r="E150"/>
  <c r="E148" s="1"/>
  <c r="E147" s="1"/>
  <c r="D150"/>
  <c r="I149"/>
  <c r="H149"/>
  <c r="G149"/>
  <c r="F149"/>
  <c r="E149"/>
  <c r="D149"/>
  <c r="F148"/>
  <c r="F147" s="1"/>
  <c r="J146"/>
  <c r="I146"/>
  <c r="A146"/>
  <c r="I145"/>
  <c r="J145" s="1"/>
  <c r="A145"/>
  <c r="I144"/>
  <c r="J144" s="1"/>
  <c r="A144"/>
  <c r="I143"/>
  <c r="J143" s="1"/>
  <c r="A143"/>
  <c r="J142"/>
  <c r="I142"/>
  <c r="A142"/>
  <c r="I141"/>
  <c r="J141" s="1"/>
  <c r="A141"/>
  <c r="I140"/>
  <c r="J140" s="1"/>
  <c r="A140"/>
  <c r="I139"/>
  <c r="J139" s="1"/>
  <c r="A139"/>
  <c r="K138"/>
  <c r="I138"/>
  <c r="J138" s="1"/>
  <c r="A138"/>
  <c r="J137"/>
  <c r="I137"/>
  <c r="A137"/>
  <c r="J136"/>
  <c r="H136"/>
  <c r="G136"/>
  <c r="F136"/>
  <c r="F135" s="1"/>
  <c r="E136"/>
  <c r="D136"/>
  <c r="A136"/>
  <c r="H135"/>
  <c r="A135" s="1"/>
  <c r="G135"/>
  <c r="E135"/>
  <c r="D135"/>
  <c r="I134"/>
  <c r="J134" s="1"/>
  <c r="A134"/>
  <c r="J133"/>
  <c r="I133"/>
  <c r="A133"/>
  <c r="I132"/>
  <c r="J132" s="1"/>
  <c r="A132"/>
  <c r="J131"/>
  <c r="I131"/>
  <c r="K131" s="1"/>
  <c r="A131"/>
  <c r="I130"/>
  <c r="J130" s="1"/>
  <c r="A130"/>
  <c r="I129"/>
  <c r="J129" s="1"/>
  <c r="A129"/>
  <c r="J128"/>
  <c r="I128"/>
  <c r="A128"/>
  <c r="I127"/>
  <c r="J127" s="1"/>
  <c r="A127"/>
  <c r="I126"/>
  <c r="K126" s="1"/>
  <c r="A126"/>
  <c r="I125"/>
  <c r="A125"/>
  <c r="H124"/>
  <c r="H123" s="1"/>
  <c r="G124"/>
  <c r="F124"/>
  <c r="E124"/>
  <c r="D124"/>
  <c r="G123"/>
  <c r="F123"/>
  <c r="E123"/>
  <c r="I122"/>
  <c r="J122" s="1"/>
  <c r="A122"/>
  <c r="I121"/>
  <c r="J121" s="1"/>
  <c r="A121"/>
  <c r="J120"/>
  <c r="I120"/>
  <c r="A120"/>
  <c r="K119"/>
  <c r="J119"/>
  <c r="I119"/>
  <c r="A119"/>
  <c r="J118"/>
  <c r="I118"/>
  <c r="A118"/>
  <c r="J117"/>
  <c r="I117"/>
  <c r="A117"/>
  <c r="I116"/>
  <c r="J116" s="1"/>
  <c r="A116"/>
  <c r="J115"/>
  <c r="I115"/>
  <c r="A115"/>
  <c r="J114"/>
  <c r="I114"/>
  <c r="A114"/>
  <c r="I113"/>
  <c r="J113" s="1"/>
  <c r="J112" s="1"/>
  <c r="J111" s="1"/>
  <c r="A113"/>
  <c r="I112"/>
  <c r="H112"/>
  <c r="G112"/>
  <c r="F112"/>
  <c r="F111" s="1"/>
  <c r="E112"/>
  <c r="E111" s="1"/>
  <c r="A111" s="1"/>
  <c r="D112"/>
  <c r="H111"/>
  <c r="G111"/>
  <c r="D111"/>
  <c r="J110"/>
  <c r="J86" s="1"/>
  <c r="I110"/>
  <c r="A110"/>
  <c r="I109"/>
  <c r="J109" s="1"/>
  <c r="A109"/>
  <c r="I108"/>
  <c r="J108" s="1"/>
  <c r="A108"/>
  <c r="I107"/>
  <c r="A107"/>
  <c r="I106"/>
  <c r="A106"/>
  <c r="I105"/>
  <c r="J105" s="1"/>
  <c r="A105"/>
  <c r="J104"/>
  <c r="I104"/>
  <c r="A104"/>
  <c r="I103"/>
  <c r="I79" s="1"/>
  <c r="A103"/>
  <c r="J102"/>
  <c r="I102"/>
  <c r="A102"/>
  <c r="J101"/>
  <c r="I101"/>
  <c r="H101"/>
  <c r="A101" s="1"/>
  <c r="G100"/>
  <c r="G99" s="1"/>
  <c r="F100"/>
  <c r="F99" s="1"/>
  <c r="E100"/>
  <c r="E99" s="1"/>
  <c r="D100"/>
  <c r="D99"/>
  <c r="J98"/>
  <c r="I98"/>
  <c r="A98"/>
  <c r="J97"/>
  <c r="I97"/>
  <c r="A97"/>
  <c r="J96"/>
  <c r="J84" s="1"/>
  <c r="I96"/>
  <c r="A96"/>
  <c r="J95"/>
  <c r="I95"/>
  <c r="K95" s="1"/>
  <c r="A95"/>
  <c r="I94"/>
  <c r="A94"/>
  <c r="I93"/>
  <c r="A93"/>
  <c r="J92"/>
  <c r="I92"/>
  <c r="A92"/>
  <c r="J91"/>
  <c r="I91"/>
  <c r="A91"/>
  <c r="K90"/>
  <c r="J90"/>
  <c r="I90"/>
  <c r="A90"/>
  <c r="K89"/>
  <c r="J89"/>
  <c r="I89"/>
  <c r="I88" s="1"/>
  <c r="H89"/>
  <c r="A89"/>
  <c r="H88"/>
  <c r="H87" s="1"/>
  <c r="G88"/>
  <c r="G87" s="1"/>
  <c r="F88"/>
  <c r="F87" s="1"/>
  <c r="E88"/>
  <c r="D88"/>
  <c r="D87" s="1"/>
  <c r="A87" s="1"/>
  <c r="A88"/>
  <c r="E87"/>
  <c r="I86"/>
  <c r="H86"/>
  <c r="G86"/>
  <c r="F86"/>
  <c r="E86"/>
  <c r="D86"/>
  <c r="I85"/>
  <c r="I25" s="1"/>
  <c r="I13" s="1"/>
  <c r="H85"/>
  <c r="G85"/>
  <c r="F85"/>
  <c r="E85"/>
  <c r="E25" s="1"/>
  <c r="E13" s="1"/>
  <c r="D85"/>
  <c r="I84"/>
  <c r="H84"/>
  <c r="G84"/>
  <c r="F84"/>
  <c r="E84"/>
  <c r="D84"/>
  <c r="H83"/>
  <c r="G83"/>
  <c r="F83"/>
  <c r="F76" s="1"/>
  <c r="F75" s="1"/>
  <c r="E83"/>
  <c r="D83"/>
  <c r="H82"/>
  <c r="G82"/>
  <c r="F82"/>
  <c r="E82"/>
  <c r="D82"/>
  <c r="A82"/>
  <c r="H81"/>
  <c r="G81"/>
  <c r="F81"/>
  <c r="E81"/>
  <c r="D81"/>
  <c r="A81"/>
  <c r="J80"/>
  <c r="I80"/>
  <c r="H80"/>
  <c r="G80"/>
  <c r="F80"/>
  <c r="E80"/>
  <c r="D80"/>
  <c r="A80"/>
  <c r="H79"/>
  <c r="G79"/>
  <c r="F79"/>
  <c r="E79"/>
  <c r="D79"/>
  <c r="A79"/>
  <c r="H78"/>
  <c r="G78"/>
  <c r="F78"/>
  <c r="E78"/>
  <c r="D78"/>
  <c r="A78" s="1"/>
  <c r="I77"/>
  <c r="H77"/>
  <c r="H76" s="1"/>
  <c r="H75" s="1"/>
  <c r="G77"/>
  <c r="F77"/>
  <c r="E77"/>
  <c r="E17" s="1"/>
  <c r="D77"/>
  <c r="J74"/>
  <c r="I74"/>
  <c r="A74"/>
  <c r="J73"/>
  <c r="I73"/>
  <c r="A73"/>
  <c r="I72"/>
  <c r="J72" s="1"/>
  <c r="J48" s="1"/>
  <c r="J36" s="1"/>
  <c r="J24" s="1"/>
  <c r="A72"/>
  <c r="I71"/>
  <c r="A71"/>
  <c r="K70"/>
  <c r="I70"/>
  <c r="J70" s="1"/>
  <c r="A70"/>
  <c r="J69"/>
  <c r="I69"/>
  <c r="A69"/>
  <c r="I68"/>
  <c r="A68"/>
  <c r="J67"/>
  <c r="I67"/>
  <c r="A67"/>
  <c r="K66"/>
  <c r="J66"/>
  <c r="I66"/>
  <c r="A66"/>
  <c r="K65"/>
  <c r="J65"/>
  <c r="I65"/>
  <c r="A65"/>
  <c r="H64"/>
  <c r="H63" s="1"/>
  <c r="G64"/>
  <c r="G63" s="1"/>
  <c r="F64"/>
  <c r="F63" s="1"/>
  <c r="E64"/>
  <c r="D64"/>
  <c r="A64" s="1"/>
  <c r="E63"/>
  <c r="I62"/>
  <c r="A62"/>
  <c r="J61"/>
  <c r="I61"/>
  <c r="A61"/>
  <c r="K60"/>
  <c r="J60"/>
  <c r="I60"/>
  <c r="A60"/>
  <c r="K59"/>
  <c r="J59"/>
  <c r="I59"/>
  <c r="A59"/>
  <c r="K58"/>
  <c r="J58"/>
  <c r="I58"/>
  <c r="A58"/>
  <c r="J57"/>
  <c r="I57"/>
  <c r="A57"/>
  <c r="I56"/>
  <c r="I44" s="1"/>
  <c r="A56"/>
  <c r="I55"/>
  <c r="A55"/>
  <c r="H54"/>
  <c r="A54" s="1"/>
  <c r="I53"/>
  <c r="H53"/>
  <c r="A53" s="1"/>
  <c r="G52"/>
  <c r="G51" s="1"/>
  <c r="F52"/>
  <c r="F51" s="1"/>
  <c r="E52"/>
  <c r="E51" s="1"/>
  <c r="D52"/>
  <c r="D51"/>
  <c r="H50"/>
  <c r="H38" s="1"/>
  <c r="H26" s="1"/>
  <c r="H14" s="1"/>
  <c r="G50"/>
  <c r="F50"/>
  <c r="E50"/>
  <c r="D50"/>
  <c r="D38" s="1"/>
  <c r="D26" s="1"/>
  <c r="J49"/>
  <c r="I49"/>
  <c r="H49"/>
  <c r="H37" s="1"/>
  <c r="H25" s="1"/>
  <c r="H13" s="1"/>
  <c r="G49"/>
  <c r="F49"/>
  <c r="E49"/>
  <c r="D49"/>
  <c r="D37" s="1"/>
  <c r="D25" s="1"/>
  <c r="H48"/>
  <c r="G48"/>
  <c r="F48"/>
  <c r="E48"/>
  <c r="E36" s="1"/>
  <c r="D48"/>
  <c r="A48" s="1"/>
  <c r="I47"/>
  <c r="H47"/>
  <c r="G47"/>
  <c r="F47"/>
  <c r="F35" s="1"/>
  <c r="F23" s="1"/>
  <c r="F11" s="1"/>
  <c r="E47"/>
  <c r="D47"/>
  <c r="A47" s="1"/>
  <c r="K46"/>
  <c r="J46"/>
  <c r="J34" s="1"/>
  <c r="I46"/>
  <c r="H46"/>
  <c r="G46"/>
  <c r="G34" s="1"/>
  <c r="F46"/>
  <c r="F34" s="1"/>
  <c r="F22" s="1"/>
  <c r="F10" s="1"/>
  <c r="E46"/>
  <c r="D46"/>
  <c r="A46"/>
  <c r="J45"/>
  <c r="I45"/>
  <c r="H45"/>
  <c r="G45"/>
  <c r="G33" s="1"/>
  <c r="F45"/>
  <c r="F33" s="1"/>
  <c r="F21" s="1"/>
  <c r="F9" s="1"/>
  <c r="E45"/>
  <c r="D45"/>
  <c r="A45"/>
  <c r="H44"/>
  <c r="G44"/>
  <c r="G32" s="1"/>
  <c r="F44"/>
  <c r="F32" s="1"/>
  <c r="F20" s="1"/>
  <c r="F8" s="1"/>
  <c r="E44"/>
  <c r="D44"/>
  <c r="A44"/>
  <c r="H43"/>
  <c r="G43"/>
  <c r="G31" s="1"/>
  <c r="F43"/>
  <c r="F40" s="1"/>
  <c r="F39" s="1"/>
  <c r="E43"/>
  <c r="D43"/>
  <c r="A43"/>
  <c r="G42"/>
  <c r="F42"/>
  <c r="E42"/>
  <c r="D42"/>
  <c r="D30" s="1"/>
  <c r="H41"/>
  <c r="G41"/>
  <c r="F41"/>
  <c r="E41"/>
  <c r="E29" s="1"/>
  <c r="D41"/>
  <c r="E40"/>
  <c r="E39" s="1"/>
  <c r="G38"/>
  <c r="F38"/>
  <c r="F26" s="1"/>
  <c r="F14" s="1"/>
  <c r="E38"/>
  <c r="A38"/>
  <c r="J37"/>
  <c r="I37"/>
  <c r="G37"/>
  <c r="F37"/>
  <c r="F25" s="1"/>
  <c r="F13" s="1"/>
  <c r="E37"/>
  <c r="H36"/>
  <c r="G36"/>
  <c r="F36"/>
  <c r="D36"/>
  <c r="A36"/>
  <c r="I35"/>
  <c r="H35"/>
  <c r="H23" s="1"/>
  <c r="H11" s="1"/>
  <c r="G35"/>
  <c r="E35"/>
  <c r="D35"/>
  <c r="I34"/>
  <c r="K34" s="1"/>
  <c r="H34"/>
  <c r="E34"/>
  <c r="E22" s="1"/>
  <c r="D34"/>
  <c r="A34" s="1"/>
  <c r="J33"/>
  <c r="I33"/>
  <c r="H33"/>
  <c r="E33"/>
  <c r="E21" s="1"/>
  <c r="D33"/>
  <c r="I32"/>
  <c r="I20" s="1"/>
  <c r="I8" s="1"/>
  <c r="H32"/>
  <c r="E32"/>
  <c r="E20" s="1"/>
  <c r="D32"/>
  <c r="A32" s="1"/>
  <c r="H31"/>
  <c r="F31"/>
  <c r="E31"/>
  <c r="E19" s="1"/>
  <c r="D31"/>
  <c r="G30"/>
  <c r="F30"/>
  <c r="E30"/>
  <c r="G29"/>
  <c r="F29"/>
  <c r="D29"/>
  <c r="E28"/>
  <c r="E27" s="1"/>
  <c r="G26"/>
  <c r="G14" s="1"/>
  <c r="E26"/>
  <c r="E14" s="1"/>
  <c r="G25"/>
  <c r="G13" s="1"/>
  <c r="H24"/>
  <c r="H12" s="1"/>
  <c r="G24"/>
  <c r="F24"/>
  <c r="F12" s="1"/>
  <c r="E24"/>
  <c r="E12" s="1"/>
  <c r="D24"/>
  <c r="A24" s="1"/>
  <c r="G23"/>
  <c r="G11" s="1"/>
  <c r="E23"/>
  <c r="A23" s="1"/>
  <c r="D23"/>
  <c r="H22"/>
  <c r="H10" s="1"/>
  <c r="G22"/>
  <c r="G10" s="1"/>
  <c r="D22"/>
  <c r="D10" s="1"/>
  <c r="H21"/>
  <c r="H9" s="1"/>
  <c r="G21"/>
  <c r="G9" s="1"/>
  <c r="D21"/>
  <c r="D9" s="1"/>
  <c r="H20"/>
  <c r="H8" s="1"/>
  <c r="G20"/>
  <c r="G8" s="1"/>
  <c r="D20"/>
  <c r="D8" s="1"/>
  <c r="H19"/>
  <c r="H7" s="1"/>
  <c r="G19"/>
  <c r="G7" s="1"/>
  <c r="F19"/>
  <c r="D19"/>
  <c r="D7" s="1"/>
  <c r="G18"/>
  <c r="G6" s="1"/>
  <c r="F18"/>
  <c r="E18"/>
  <c r="D18"/>
  <c r="D6" s="1"/>
  <c r="F17"/>
  <c r="F5" s="1"/>
  <c r="D17"/>
  <c r="G12"/>
  <c r="D11"/>
  <c r="F6"/>
  <c r="E6" l="1"/>
  <c r="A7"/>
  <c r="E7"/>
  <c r="A19"/>
  <c r="A20"/>
  <c r="E8"/>
  <c r="A8" s="1"/>
  <c r="E9"/>
  <c r="A9" s="1"/>
  <c r="A21"/>
  <c r="A26"/>
  <c r="D14"/>
  <c r="A14" s="1"/>
  <c r="A10"/>
  <c r="F16"/>
  <c r="F15" s="1"/>
  <c r="A29"/>
  <c r="A22"/>
  <c r="E10"/>
  <c r="D13"/>
  <c r="A13" s="1"/>
  <c r="A25"/>
  <c r="E16"/>
  <c r="E15" s="1"/>
  <c r="E5"/>
  <c r="E4" s="1"/>
  <c r="E3" s="1"/>
  <c r="F7"/>
  <c r="F4" s="1"/>
  <c r="F3" s="1"/>
  <c r="E11"/>
  <c r="A11" s="1"/>
  <c r="D12"/>
  <c r="A12" s="1"/>
  <c r="F28"/>
  <c r="F27" s="1"/>
  <c r="G40"/>
  <c r="G39" s="1"/>
  <c r="H42"/>
  <c r="I54"/>
  <c r="E76"/>
  <c r="E75" s="1"/>
  <c r="I82"/>
  <c r="K82" s="1"/>
  <c r="K94"/>
  <c r="J94"/>
  <c r="A124"/>
  <c r="D123"/>
  <c r="A123" s="1"/>
  <c r="A196"/>
  <c r="D195"/>
  <c r="A195" s="1"/>
  <c r="G28"/>
  <c r="G27" s="1"/>
  <c r="A37"/>
  <c r="A41"/>
  <c r="D40"/>
  <c r="H40"/>
  <c r="H39" s="1"/>
  <c r="I48"/>
  <c r="I52"/>
  <c r="K53"/>
  <c r="J56"/>
  <c r="J62"/>
  <c r="J50" s="1"/>
  <c r="J38" s="1"/>
  <c r="J26" s="1"/>
  <c r="I50"/>
  <c r="I38" s="1"/>
  <c r="I26" s="1"/>
  <c r="I14" s="1"/>
  <c r="J68"/>
  <c r="J64" s="1"/>
  <c r="J63" s="1"/>
  <c r="I64"/>
  <c r="K107"/>
  <c r="J107"/>
  <c r="J83" s="1"/>
  <c r="I156"/>
  <c r="K156" s="1"/>
  <c r="J154"/>
  <c r="K192"/>
  <c r="J192"/>
  <c r="J156" s="1"/>
  <c r="J12" s="1"/>
  <c r="J194"/>
  <c r="I158"/>
  <c r="K196"/>
  <c r="I195"/>
  <c r="K195" s="1"/>
  <c r="K77"/>
  <c r="I111"/>
  <c r="K111" s="1"/>
  <c r="K112"/>
  <c r="J135"/>
  <c r="D5"/>
  <c r="I87"/>
  <c r="K87" s="1"/>
  <c r="K88"/>
  <c r="D16"/>
  <c r="G17"/>
  <c r="I22"/>
  <c r="D28"/>
  <c r="H29"/>
  <c r="A31"/>
  <c r="A33"/>
  <c r="A35"/>
  <c r="K35"/>
  <c r="I41"/>
  <c r="K47"/>
  <c r="A49"/>
  <c r="A50"/>
  <c r="J53"/>
  <c r="I43"/>
  <c r="I31" s="1"/>
  <c r="I19" s="1"/>
  <c r="I7" s="1"/>
  <c r="J55"/>
  <c r="J43" s="1"/>
  <c r="J31" s="1"/>
  <c r="D63"/>
  <c r="A63" s="1"/>
  <c r="A77"/>
  <c r="D76"/>
  <c r="I83"/>
  <c r="A85"/>
  <c r="I100"/>
  <c r="K101"/>
  <c r="A112"/>
  <c r="J125"/>
  <c r="I124"/>
  <c r="I148"/>
  <c r="A150"/>
  <c r="J149"/>
  <c r="J163"/>
  <c r="J151" s="1"/>
  <c r="I151"/>
  <c r="J157"/>
  <c r="I153"/>
  <c r="J189"/>
  <c r="J184" s="1"/>
  <c r="J183" s="1"/>
  <c r="H52"/>
  <c r="K71"/>
  <c r="J71"/>
  <c r="J47" s="1"/>
  <c r="J35" s="1"/>
  <c r="G76"/>
  <c r="G75" s="1"/>
  <c r="A84"/>
  <c r="A86"/>
  <c r="J88"/>
  <c r="J87" s="1"/>
  <c r="J77"/>
  <c r="J78"/>
  <c r="K106"/>
  <c r="J106"/>
  <c r="A149"/>
  <c r="D148"/>
  <c r="H148"/>
  <c r="H147" s="1"/>
  <c r="G148"/>
  <c r="G147" s="1"/>
  <c r="K162"/>
  <c r="J162"/>
  <c r="J160" s="1"/>
  <c r="J159" s="1"/>
  <c r="I160"/>
  <c r="A83"/>
  <c r="I81"/>
  <c r="I21" s="1"/>
  <c r="J93"/>
  <c r="J81" s="1"/>
  <c r="J21" s="1"/>
  <c r="J85"/>
  <c r="J25" s="1"/>
  <c r="J13" s="1"/>
  <c r="K102"/>
  <c r="I78"/>
  <c r="K78" s="1"/>
  <c r="J103"/>
  <c r="J79" s="1"/>
  <c r="J126"/>
  <c r="A157"/>
  <c r="J164"/>
  <c r="J152" s="1"/>
  <c r="J158"/>
  <c r="K174"/>
  <c r="J174"/>
  <c r="J172" s="1"/>
  <c r="J171" s="1"/>
  <c r="I172"/>
  <c r="I155"/>
  <c r="K155" s="1"/>
  <c r="J179"/>
  <c r="J155" s="1"/>
  <c r="J196"/>
  <c r="J195" s="1"/>
  <c r="H100"/>
  <c r="I136"/>
  <c r="I184"/>
  <c r="I147" l="1"/>
  <c r="K147" s="1"/>
  <c r="K148"/>
  <c r="K22"/>
  <c r="I10"/>
  <c r="K10" s="1"/>
  <c r="A40"/>
  <c r="D39"/>
  <c r="A39" s="1"/>
  <c r="I183"/>
  <c r="K183" s="1"/>
  <c r="K184"/>
  <c r="J23"/>
  <c r="J11" s="1"/>
  <c r="J41"/>
  <c r="J52"/>
  <c r="J51" s="1"/>
  <c r="K41"/>
  <c r="I29"/>
  <c r="I40"/>
  <c r="G16"/>
  <c r="G15" s="1"/>
  <c r="G5"/>
  <c r="G4" s="1"/>
  <c r="G3" s="1"/>
  <c r="I51"/>
  <c r="K51" s="1"/>
  <c r="K52"/>
  <c r="K54"/>
  <c r="J54"/>
  <c r="J42" s="1"/>
  <c r="J30" s="1"/>
  <c r="J18" s="1"/>
  <c r="I42"/>
  <c r="I135"/>
  <c r="K135" s="1"/>
  <c r="K136"/>
  <c r="I159"/>
  <c r="K159" s="1"/>
  <c r="K160"/>
  <c r="J124"/>
  <c r="J123" s="1"/>
  <c r="H17"/>
  <c r="D15"/>
  <c r="D4"/>
  <c r="I76"/>
  <c r="J14"/>
  <c r="K48"/>
  <c r="I36"/>
  <c r="H30"/>
  <c r="A42"/>
  <c r="A76"/>
  <c r="D75"/>
  <c r="A75" s="1"/>
  <c r="J100"/>
  <c r="J99" s="1"/>
  <c r="J153"/>
  <c r="J9" s="1"/>
  <c r="K124"/>
  <c r="I123"/>
  <c r="K123" s="1"/>
  <c r="I99"/>
  <c r="K99" s="1"/>
  <c r="K100"/>
  <c r="J82"/>
  <c r="J22" s="1"/>
  <c r="J10" s="1"/>
  <c r="H99"/>
  <c r="A99" s="1"/>
  <c r="A100"/>
  <c r="K172"/>
  <c r="I171"/>
  <c r="K171" s="1"/>
  <c r="I9"/>
  <c r="J150"/>
  <c r="J148" s="1"/>
  <c r="J147" s="1"/>
  <c r="A148"/>
  <c r="D147"/>
  <c r="A147" s="1"/>
  <c r="H51"/>
  <c r="A51" s="1"/>
  <c r="A52"/>
  <c r="K83"/>
  <c r="I23"/>
  <c r="J19"/>
  <c r="J7" s="1"/>
  <c r="D27"/>
  <c r="K64"/>
  <c r="I63"/>
  <c r="K63" s="1"/>
  <c r="J44"/>
  <c r="J32" s="1"/>
  <c r="J20" s="1"/>
  <c r="J8" s="1"/>
  <c r="I75" l="1"/>
  <c r="K75" s="1"/>
  <c r="K76"/>
  <c r="K36"/>
  <c r="I24"/>
  <c r="D3"/>
  <c r="H16"/>
  <c r="H5"/>
  <c r="A17"/>
  <c r="I30"/>
  <c r="K42"/>
  <c r="I17"/>
  <c r="K29"/>
  <c r="I28"/>
  <c r="A30"/>
  <c r="H18"/>
  <c r="I39"/>
  <c r="K39" s="1"/>
  <c r="K40"/>
  <c r="J29"/>
  <c r="J40"/>
  <c r="J39" s="1"/>
  <c r="I11"/>
  <c r="K11" s="1"/>
  <c r="K23"/>
  <c r="J76"/>
  <c r="J75" s="1"/>
  <c r="H28"/>
  <c r="J6"/>
  <c r="J28" l="1"/>
  <c r="J27" s="1"/>
  <c r="J17"/>
  <c r="K17"/>
  <c r="I5"/>
  <c r="A5"/>
  <c r="H27"/>
  <c r="A27" s="1"/>
  <c r="A28"/>
  <c r="K28"/>
  <c r="I27"/>
  <c r="K27" s="1"/>
  <c r="I18"/>
  <c r="K30"/>
  <c r="K24"/>
  <c r="I12"/>
  <c r="K12" s="1"/>
  <c r="H15"/>
  <c r="A15" s="1"/>
  <c r="A16"/>
  <c r="H6"/>
  <c r="A6" s="1"/>
  <c r="A18"/>
  <c r="K5" l="1"/>
  <c r="H4"/>
  <c r="J5"/>
  <c r="J4" s="1"/>
  <c r="J3" s="1"/>
  <c r="J16"/>
  <c r="J15" s="1"/>
  <c r="I6"/>
  <c r="K6" s="1"/>
  <c r="K18"/>
  <c r="I16"/>
  <c r="I4" l="1"/>
  <c r="I15"/>
  <c r="K15" s="1"/>
  <c r="K16"/>
  <c r="H3"/>
  <c r="A3" s="1"/>
  <c r="A4"/>
  <c r="K4" l="1"/>
  <c r="I3"/>
  <c r="K3" s="1"/>
  <c r="A7" i="2" l="1"/>
  <c r="A8"/>
  <c r="A9"/>
  <c r="A13"/>
  <c r="A14"/>
  <c r="A17"/>
  <c r="A19"/>
  <c r="A20"/>
  <c r="A21"/>
  <c r="A22"/>
  <c r="A23"/>
  <c r="A24"/>
  <c r="A25"/>
  <c r="A26"/>
  <c r="A27"/>
  <c r="A11" l="1"/>
  <c r="A6"/>
  <c r="A18"/>
  <c r="J10" l="1"/>
  <c r="A10"/>
  <c r="J5"/>
  <c r="A5"/>
  <c r="J12"/>
  <c r="A12"/>
  <c r="G6"/>
  <c r="J6" s="1"/>
  <c r="G11"/>
  <c r="J11" s="1"/>
  <c r="G23" l="1"/>
  <c r="J23" s="1"/>
  <c r="G18"/>
  <c r="J18" s="1"/>
  <c r="L27" l="1"/>
  <c r="G16" l="1"/>
  <c r="G4"/>
  <c r="E16"/>
  <c r="E4"/>
  <c r="D16"/>
  <c r="D4"/>
  <c r="G3" l="1"/>
  <c r="G15"/>
  <c r="D15"/>
  <c r="D3"/>
  <c r="E3"/>
  <c r="E15"/>
  <c r="I4" l="1"/>
  <c r="F4"/>
  <c r="I16"/>
  <c r="F16"/>
  <c r="L10"/>
  <c r="F15" l="1"/>
  <c r="A4"/>
  <c r="A16"/>
  <c r="F3"/>
  <c r="I15"/>
  <c r="I3"/>
  <c r="K11"/>
  <c r="L11"/>
  <c r="K12"/>
  <c r="L12"/>
  <c r="K18"/>
  <c r="L18"/>
  <c r="K22"/>
  <c r="L22"/>
  <c r="K23"/>
  <c r="L23"/>
  <c r="K5"/>
  <c r="L5"/>
  <c r="K6"/>
  <c r="L6"/>
  <c r="K24"/>
  <c r="L24"/>
  <c r="K10"/>
  <c r="A3" l="1"/>
  <c r="A15"/>
  <c r="J4"/>
  <c r="J16"/>
  <c r="K21"/>
  <c r="K7"/>
  <c r="K26"/>
  <c r="K20"/>
  <c r="K13"/>
  <c r="K19"/>
  <c r="K9"/>
  <c r="K25"/>
  <c r="K17"/>
  <c r="K14"/>
  <c r="K8"/>
  <c r="J15" l="1"/>
  <c r="L16"/>
  <c r="J3"/>
  <c r="L4"/>
  <c r="K16"/>
  <c r="K4"/>
  <c r="K15" l="1"/>
  <c r="L3"/>
  <c r="K3"/>
  <c r="L15"/>
</calcChain>
</file>

<file path=xl/sharedStrings.xml><?xml version="1.0" encoding="utf-8"?>
<sst xmlns="http://schemas.openxmlformats.org/spreadsheetml/2006/main" count="510" uniqueCount="71">
  <si>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</si>
  <si>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</si>
  <si>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</si>
  <si>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</si>
  <si>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</si>
  <si>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</si>
  <si>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</si>
  <si>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</si>
  <si>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</si>
  <si>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</si>
  <si>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</si>
  <si>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</si>
  <si>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</si>
  <si>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</si>
  <si>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35 01 05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</si>
  <si>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</si>
  <si>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35 02 05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</si>
  <si>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</si>
  <si>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</si>
  <si>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</si>
  <si>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</si>
  <si>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</si>
  <si>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წლიური მოსალოდნელი საკასო/დაზუსტებულთან</t>
  </si>
  <si>
    <t>ტრეფიკინგი</t>
  </si>
  <si>
    <t>შენიშვნა</t>
  </si>
  <si>
    <t>ტენდერიდან ეკონომია I, II და III კვარტალი</t>
  </si>
  <si>
    <t>ნოემბერ-დეკემბრის მოსალოდნელი ხარჯი</t>
  </si>
  <si>
    <t>საკასო</t>
  </si>
  <si>
    <t>მოსალოდნელ ხარჯებში შესულია სავარაუდო რესურსი თანხით 115900 ლარი, საიდანაც მე-13 ხელფასისთვის საჭიროა 60900, ხოლო დანარჩენი 55000 ლარი გადატანილი იქნება 35 02 05 კოდის შტატგარეშეების მე-13-სთვის</t>
  </si>
  <si>
    <t>მოსალოდნელ ხარჯებში შესულია სავარაუდო რესურსი თანხით 19000 ლარი, რომელიც გადატანილი იქნება 35 02 05 კოდის შტატგარეშეების მე-13-სთვის</t>
  </si>
  <si>
    <t>მოსალოდნელ ხარჯებში შესულია სავარაუდო რესურსი თანხით 2000 ლარი, რომელიც გადატანილი იქნება 35 02 05 კოდის შტატგარეშეების მე-13-სთვის</t>
  </si>
  <si>
    <t>მოსალოდნელ ხარჯებში შესულია სავარაუდო რესურსი თანხით 1000 ლარი, რომელიც გადატანილი იქნება 35 02 05 კოდის შტატგარეშეების მე-13-სთვის</t>
  </si>
  <si>
    <t>მოსალოდნელ ხარჯებში შესულია სავარაუდო რესურსი თანხით 3000 ლარი, რომელიც გადატანილი იქნება 35 02 05 კოდის შტატგარეშეების მე-13-სთვის</t>
  </si>
  <si>
    <t>შტატგარეშეების მე-13 ხელფასისთვის საჭიროა სავარაუდოდ 260000 ლარი, აქედან 35 01 05 იდან გადმოტანილი იქნება 80000 ლარი, 35 02 05-ზე  სავარაუდოდ დარჩება 50000 ლარი, დასამატებელი იქნება 130000 ლარი</t>
  </si>
  <si>
    <t>34 00</t>
  </si>
  <si>
    <t>საქართველოს იძულებით გადაადგილებულ პირთა, განსახლებისა და ლტოლვილთა სამინისტრო</t>
  </si>
  <si>
    <t>34 01</t>
  </si>
  <si>
    <t>იძულებით გადაადგილებულ პირთა და მიგრანტთა ხელშეწყობის მიზნით სახელმწიფო პოლიტიკის შემუშავება და პროგრამების მართვა</t>
  </si>
  <si>
    <t>34 01 01</t>
  </si>
  <si>
    <t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 (სამინისტროს აპარატი)</t>
  </si>
  <si>
    <t>34 01 01 01</t>
  </si>
  <si>
    <t>იძულებით გადაადგილებულ პირთა ხელშეწყობის მიზნით სახელმწიფო პოლიტიკის შემუშავება და პროგრამების მართვა</t>
  </si>
  <si>
    <t>34 01 01 01 01</t>
  </si>
  <si>
    <t xml:space="preserve">ადმინისტრაციული შენობის გადაცემის შემდგომ თანხები მიიმართება სოციალური მომსახურების სააგენტოში კომუნალური ხარჯების, დაცვის, დასუფთავების და სხვა ადმინისტრაციული ხარჯების ასანაზღაურებლად.  </t>
  </si>
  <si>
    <t>34 01 01 01 02</t>
  </si>
  <si>
    <t>დევნილთა და ეკომიგრანტთა პროგრამების მართვა</t>
  </si>
  <si>
    <t>34 01 02</t>
  </si>
  <si>
    <t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</t>
  </si>
  <si>
    <t>34 01 02 01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</si>
  <si>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იმერეთის, გურიის, რაჭა-ლეჩხუმისა და ქვემო სვანეთის ტერიტორიული ორგანო</t>
  </si>
  <si>
    <t>34 01 02 03</t>
  </si>
  <si>
    <t>საქართველოს ოკუპირებული ტერიტორიებიდან დევნილთა, შრომის, ჯანმრთელისა და სოციალური დაცვის სამინისტროს აჭარისა და სამეგრელო-ზემო სვანეთის ტერიტორიული ორგანო</t>
  </si>
  <si>
    <t>34 01 03 02</t>
  </si>
  <si>
    <t>სარეინტეგრაციო დახმარება საქართველოში დაბრუნებული მიგრანტებისათვის</t>
  </si>
  <si>
    <t>34 01 04 01</t>
  </si>
  <si>
    <t>ეკომიგრანტებისათვის საცხოვრებელი პირობების შექმნა</t>
  </si>
  <si>
    <t>34 01 05</t>
  </si>
  <si>
    <t>საქართველოს ტერიტორიული მთლიანობისათვის ბრძოლებში უგზო-უკვლოდ დაკარგულ მებრძოლთა მოძიების, ექსგუმაციის, ექსპერიზისა და გადმოსვენების ხარჯები</t>
  </si>
  <si>
    <t>34 02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</si>
  <si>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</si>
  <si>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34 02 01</t>
  </si>
  <si>
    <t>იძულებით გადაადგილებულ პირთა განსახლებისა, სოციალური და საცხოვრებელი პირობების შექმნა</t>
  </si>
  <si>
    <t>200 000 ლარის ოდენობით რესურსი შესაძლებელია მიიმართოს საქართველოს ტერიტორიული მთლიანობისათვის ბრძოლებში უგზო-უკვლოდ დაკარგულ მებრძოლთა მოძიების ექსგუმაციის ექსპერიზისა და გადმოსვენების ხარჯების აზანაზღაურებლად.</t>
  </si>
  <si>
    <t>34 02 02</t>
  </si>
  <si>
    <t>დევნილი ოჯახების მიერ, გრძელვადიანი საცხოვრებლით უზრუნველყოფის მიზნით, შევსებული განაცხადების ელექტრონულ მოდულში ასახვა</t>
  </si>
  <si>
    <t>34 02 05</t>
  </si>
  <si>
    <t>ოკუპირებულ ტერიტორიებზე არსებული უძრავი ქონების იდენტიფიკაცია და აღრიცხვა-დეკლარირება</t>
  </si>
  <si>
    <t>34 03</t>
  </si>
  <si>
    <t>საარსებო წყაროებით უზრუნველყოფა</t>
  </si>
  <si>
    <t>ნოემბრის მოსალოდნელი ხარჯი</t>
  </si>
  <si>
    <t>დეკემბრის მოსალოდნელი ხარჯი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</si>
</sst>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-* #,##0.00\ _₾_-;\-* #,##0.00\ _₾_-;_-* &quot;-&quot;??\ _₾_-;_-@_-"/>
  </numFmts>
  <fonts count="2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</font>
    <font>
      <sz val="12"/>
      <name val="Sylfaen"/>
      <family val="1"/>
    </font>
    <font>
      <sz val="12"/>
      <name val="Sylfae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b/>
      <sz val="12"/>
      <name val="Sylfaen"/>
      <family val="1"/>
    </font>
    <font>
      <b/>
      <sz val="14"/>
      <color rgb="FFFF0000"/>
      <name val="Calibri"/>
      <family val="2"/>
      <charset val="204"/>
      <scheme val="minor"/>
    </font>
    <font>
      <sz val="12"/>
      <name val="Calibri"/>
      <family val="2"/>
    </font>
    <font>
      <sz val="12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4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0" fontId="2" fillId="5" borderId="2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6" fillId="0" borderId="1" xfId="1" applyNumberFormat="1" applyFont="1" applyFill="1" applyBorder="1" applyAlignment="1" applyProtection="1">
      <alignment vertical="center" wrapText="1" readingOrder="1"/>
      <protection locked="0"/>
    </xf>
    <xf numFmtId="164" fontId="8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0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9" fontId="4" fillId="3" borderId="0" xfId="3" applyNumberFormat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/>
    </xf>
    <xf numFmtId="164" fontId="13" fillId="3" borderId="2" xfId="2" applyNumberFormat="1" applyFont="1" applyFill="1" applyBorder="1" applyAlignment="1">
      <alignment vertical="center" wrapText="1"/>
    </xf>
    <xf numFmtId="9" fontId="13" fillId="3" borderId="2" xfId="3" applyNumberFormat="1" applyFont="1" applyFill="1" applyBorder="1" applyAlignment="1">
      <alignment vertical="center" wrapText="1"/>
    </xf>
    <xf numFmtId="164" fontId="13" fillId="4" borderId="2" xfId="2" applyNumberFormat="1" applyFont="1" applyFill="1" applyBorder="1" applyAlignment="1">
      <alignment vertical="center" wrapText="1"/>
    </xf>
    <xf numFmtId="164" fontId="13" fillId="4" borderId="2" xfId="2" applyNumberFormat="1" applyFont="1" applyFill="1" applyBorder="1" applyAlignment="1" applyProtection="1">
      <alignment vertical="center" wrapText="1"/>
    </xf>
    <xf numFmtId="164" fontId="13" fillId="0" borderId="2" xfId="2" applyNumberFormat="1" applyFont="1" applyFill="1" applyBorder="1" applyAlignment="1">
      <alignment vertical="center" wrapText="1"/>
    </xf>
    <xf numFmtId="9" fontId="13" fillId="0" borderId="2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3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2" xfId="1" applyFont="1" applyFill="1" applyBorder="1" applyAlignment="1">
      <alignment vertical="center" wrapText="1"/>
    </xf>
    <xf numFmtId="0" fontId="15" fillId="0" borderId="2" xfId="1" applyFont="1" applyFill="1" applyBorder="1" applyAlignment="1">
      <alignment horizontal="left" vertical="center" wrapText="1" indent="2"/>
    </xf>
    <xf numFmtId="0" fontId="16" fillId="0" borderId="2" xfId="1" applyFont="1" applyFill="1" applyBorder="1" applyAlignment="1">
      <alignment horizontal="left" vertical="center" wrapText="1" indent="2"/>
    </xf>
    <xf numFmtId="0" fontId="17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19" fillId="2" borderId="0" xfId="1" applyNumberFormat="1" applyFont="1" applyFill="1" applyBorder="1" applyAlignment="1" applyProtection="1">
      <alignment horizontal="center" vertical="center" wrapText="1"/>
      <protection locked="0"/>
    </xf>
    <xf numFmtId="164" fontId="20" fillId="0" borderId="2" xfId="2" applyNumberFormat="1" applyFont="1" applyFill="1" applyBorder="1" applyAlignment="1">
      <alignment vertical="center" wrapText="1"/>
    </xf>
    <xf numFmtId="9" fontId="2" fillId="0" borderId="0" xfId="3" applyNumberFormat="1" applyFont="1" applyFill="1" applyBorder="1" applyAlignment="1">
      <alignment vertical="center" wrapText="1"/>
    </xf>
    <xf numFmtId="0" fontId="21" fillId="0" borderId="0" xfId="1" applyFont="1" applyFill="1" applyBorder="1" applyAlignment="1" applyProtection="1">
      <alignment horizontal="center" vertical="center"/>
      <protection locked="0"/>
    </xf>
    <xf numFmtId="0" fontId="3" fillId="0" borderId="1" xfId="1" applyNumberFormat="1" applyFont="1" applyFill="1" applyBorder="1" applyAlignment="1" applyProtection="1">
      <alignment vertical="center" wrapText="1" readingOrder="1"/>
      <protection locked="0"/>
    </xf>
    <xf numFmtId="0" fontId="21" fillId="2" borderId="0" xfId="1" applyFont="1" applyFill="1" applyBorder="1" applyAlignment="1" applyProtection="1">
      <alignment horizontal="center" vertical="center"/>
      <protection locked="0"/>
    </xf>
    <xf numFmtId="0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17" fillId="2" borderId="0" xfId="1" applyFont="1" applyFill="1" applyBorder="1" applyAlignment="1">
      <alignment vertical="center"/>
    </xf>
    <xf numFmtId="0" fontId="22" fillId="4" borderId="0" xfId="1" applyFont="1" applyFill="1" applyAlignment="1">
      <alignment horizontal="center" vertical="center"/>
    </xf>
    <xf numFmtId="0" fontId="2" fillId="4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164" fontId="23" fillId="4" borderId="2" xfId="2" applyNumberFormat="1" applyFont="1" applyFill="1" applyBorder="1" applyAlignment="1">
      <alignment vertical="center" wrapText="1"/>
    </xf>
    <xf numFmtId="9" fontId="23" fillId="4" borderId="2" xfId="3" applyNumberFormat="1" applyFont="1" applyFill="1" applyBorder="1" applyAlignment="1">
      <alignment vertical="center" wrapText="1"/>
    </xf>
    <xf numFmtId="9" fontId="24" fillId="4" borderId="0" xfId="3" applyNumberFormat="1" applyFont="1" applyFill="1" applyBorder="1" applyAlignment="1">
      <alignment vertical="center" wrapText="1"/>
    </xf>
    <xf numFmtId="0" fontId="17" fillId="4" borderId="0" xfId="1" applyFont="1" applyFill="1" applyBorder="1" applyAlignment="1">
      <alignment vertical="center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164" fontId="23" fillId="0" borderId="2" xfId="2" applyNumberFormat="1" applyFont="1" applyFill="1" applyBorder="1" applyAlignment="1">
      <alignment vertical="center" wrapText="1"/>
    </xf>
    <xf numFmtId="9" fontId="23" fillId="0" borderId="2" xfId="3" applyNumberFormat="1" applyFont="1" applyFill="1" applyBorder="1" applyAlignment="1">
      <alignment vertical="center" wrapText="1"/>
    </xf>
    <xf numFmtId="9" fontId="24" fillId="0" borderId="0" xfId="3" applyNumberFormat="1" applyFont="1" applyFill="1" applyBorder="1" applyAlignment="1">
      <alignment vertical="center" wrapText="1"/>
    </xf>
    <xf numFmtId="165" fontId="3" fillId="0" borderId="2" xfId="1" applyNumberFormat="1" applyFont="1" applyFill="1" applyBorder="1" applyAlignment="1">
      <alignment horizontal="center" vertical="center" wrapText="1" readingOrder="1"/>
    </xf>
    <xf numFmtId="0" fontId="21" fillId="0" borderId="0" xfId="1" applyFont="1" applyFill="1" applyBorder="1" applyAlignment="1">
      <alignment horizontal="center" vertical="center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N27"/>
  <sheetViews>
    <sheetView showGridLines="0" tabSelected="1" view="pageBreakPreview" zoomScale="80" zoomScaleNormal="100" zoomScaleSheetLayoutView="80" workbookViewId="0">
      <pane xSplit="3" ySplit="2" topLeftCell="D10" activePane="bottomRight" state="frozen"/>
      <selection pane="topRight" activeCell="D1" sqref="D1"/>
      <selection pane="bottomLeft" activeCell="A5" sqref="A5"/>
      <selection pane="bottomRight" activeCell="H22" sqref="H22"/>
    </sheetView>
  </sheetViews>
  <sheetFormatPr defaultColWidth="8.85546875" defaultRowHeight="15.75"/>
  <cols>
    <col min="1" max="1" width="3.42578125" style="12" customWidth="1"/>
    <col min="2" max="2" width="18.28515625" style="10" customWidth="1"/>
    <col min="3" max="3" width="42.28515625" style="30" customWidth="1"/>
    <col min="4" max="4" width="25.7109375" style="13" customWidth="1"/>
    <col min="5" max="8" width="21.42578125" style="10" customWidth="1"/>
    <col min="9" max="9" width="21.42578125" style="17" customWidth="1"/>
    <col min="10" max="12" width="21.42578125" style="10" customWidth="1"/>
    <col min="13" max="13" width="60.5703125" style="31" customWidth="1"/>
    <col min="14" max="14" width="15.28515625" style="10" bestFit="1" customWidth="1"/>
    <col min="15" max="16384" width="8.85546875" style="10"/>
  </cols>
  <sheetData>
    <row r="1" spans="1:14" ht="18" customHeight="1">
      <c r="A1" s="7"/>
      <c r="B1" s="8"/>
      <c r="C1" s="25"/>
      <c r="D1" s="9"/>
    </row>
    <row r="2" spans="1:14" ht="111" customHeight="1">
      <c r="A2" s="7"/>
      <c r="B2" s="15" t="s">
        <v>0</v>
      </c>
      <c r="C2" s="26" t="s">
        <v>1</v>
      </c>
      <c r="D2" s="14" t="s">
        <v>19</v>
      </c>
      <c r="E2" s="14" t="s">
        <v>18</v>
      </c>
      <c r="F2" s="14" t="s">
        <v>27</v>
      </c>
      <c r="G2" s="14" t="s">
        <v>25</v>
      </c>
      <c r="H2" s="14" t="s">
        <v>69</v>
      </c>
      <c r="I2" s="14" t="s">
        <v>70</v>
      </c>
      <c r="J2" s="14" t="s">
        <v>20</v>
      </c>
      <c r="K2" s="14" t="s">
        <v>21</v>
      </c>
      <c r="L2" s="14" t="s">
        <v>22</v>
      </c>
      <c r="M2" s="32" t="s">
        <v>24</v>
      </c>
    </row>
    <row r="3" spans="1:14" ht="72">
      <c r="A3" s="11" t="str">
        <f t="shared" ref="A3:A14" si="0">IF((D3+E3+I3)&gt;0,"a","b")</f>
        <v>a</v>
      </c>
      <c r="B3" s="1" t="s">
        <v>14</v>
      </c>
      <c r="C3" s="2" t="s">
        <v>15</v>
      </c>
      <c r="D3" s="20">
        <f t="shared" ref="D3:K3" si="1">D4+D12+D13+D14</f>
        <v>1030000</v>
      </c>
      <c r="E3" s="18">
        <f t="shared" si="1"/>
        <v>1028820</v>
      </c>
      <c r="F3" s="18">
        <f t="shared" si="1"/>
        <v>719642</v>
      </c>
      <c r="G3" s="18">
        <f t="shared" si="1"/>
        <v>147.77999999999997</v>
      </c>
      <c r="H3" s="18">
        <f t="shared" si="1"/>
        <v>78150</v>
      </c>
      <c r="I3" s="18">
        <f t="shared" si="1"/>
        <v>150880</v>
      </c>
      <c r="J3" s="18">
        <f t="shared" si="1"/>
        <v>948819.78</v>
      </c>
      <c r="K3" s="18">
        <f t="shared" si="1"/>
        <v>80000.22</v>
      </c>
      <c r="L3" s="19">
        <f>J3/E3</f>
        <v>0.92224080013996623</v>
      </c>
      <c r="M3" s="16"/>
      <c r="N3" s="10" t="s">
        <v>23</v>
      </c>
    </row>
    <row r="4" spans="1:14" ht="18.75">
      <c r="A4" s="11" t="str">
        <f t="shared" si="0"/>
        <v>a</v>
      </c>
      <c r="B4" s="3" t="s">
        <v>2</v>
      </c>
      <c r="C4" s="27" t="s">
        <v>3</v>
      </c>
      <c r="D4" s="22">
        <f>D5+D6+D7+D8+D9+D10+D11</f>
        <v>1025000</v>
      </c>
      <c r="E4" s="22">
        <f>E5+E6+E7+E8+E9+E10+E11</f>
        <v>1023820</v>
      </c>
      <c r="F4" s="22">
        <f t="shared" ref="F4:K4" si="2">F5+F6+F7+F8+F9+F10+F11</f>
        <v>719107</v>
      </c>
      <c r="G4" s="22">
        <f>G5+G6+G7+G8+G9+G10+G11</f>
        <v>147.77999999999997</v>
      </c>
      <c r="H4" s="22">
        <f>H5+H6+H7+H8+H9+H10+H11</f>
        <v>77550</v>
      </c>
      <c r="I4" s="22">
        <f t="shared" si="2"/>
        <v>150015</v>
      </c>
      <c r="J4" s="22">
        <f t="shared" si="2"/>
        <v>946819.78</v>
      </c>
      <c r="K4" s="22">
        <f t="shared" si="2"/>
        <v>77000.22</v>
      </c>
      <c r="L4" s="23">
        <f>J4/E4</f>
        <v>0.9247912523685804</v>
      </c>
      <c r="M4" s="24"/>
      <c r="N4" s="10" t="s">
        <v>23</v>
      </c>
    </row>
    <row r="5" spans="1:14" ht="78.75">
      <c r="A5" s="11" t="str">
        <f t="shared" si="0"/>
        <v>a</v>
      </c>
      <c r="B5" s="4" t="s">
        <v>2</v>
      </c>
      <c r="C5" s="28" t="s">
        <v>4</v>
      </c>
      <c r="D5" s="22">
        <v>806000</v>
      </c>
      <c r="E5" s="22">
        <v>806000</v>
      </c>
      <c r="F5" s="22">
        <v>568117</v>
      </c>
      <c r="G5" s="22"/>
      <c r="H5" s="22">
        <v>60900</v>
      </c>
      <c r="I5" s="22">
        <f>237883-55000-H5</f>
        <v>121983</v>
      </c>
      <c r="J5" s="22">
        <f t="shared" ref="J5:J14" si="3">F5+G5+H5+I5</f>
        <v>751000</v>
      </c>
      <c r="K5" s="22">
        <f t="shared" ref="K5:K14" si="4">E5-J5</f>
        <v>55000</v>
      </c>
      <c r="L5" s="23">
        <f>J5/E5</f>
        <v>0.93176178660049624</v>
      </c>
      <c r="M5" s="24" t="s">
        <v>28</v>
      </c>
      <c r="N5" s="10" t="s">
        <v>23</v>
      </c>
    </row>
    <row r="6" spans="1:14" ht="63">
      <c r="A6" s="11" t="str">
        <f t="shared" si="0"/>
        <v>a</v>
      </c>
      <c r="B6" s="4" t="s">
        <v>2</v>
      </c>
      <c r="C6" s="28" t="s">
        <v>5</v>
      </c>
      <c r="D6" s="22">
        <v>200000</v>
      </c>
      <c r="E6" s="22">
        <v>199100</v>
      </c>
      <c r="F6" s="22">
        <v>139283</v>
      </c>
      <c r="G6" s="33">
        <f>495+399.28+145.5-900</f>
        <v>139.77999999999997</v>
      </c>
      <c r="H6" s="22">
        <v>15000</v>
      </c>
      <c r="I6" s="22">
        <f>59677-19000-H6</f>
        <v>25677</v>
      </c>
      <c r="J6" s="22">
        <f t="shared" si="3"/>
        <v>180099.78</v>
      </c>
      <c r="K6" s="22">
        <f t="shared" si="4"/>
        <v>19000.22</v>
      </c>
      <c r="L6" s="23">
        <f>J6/E6</f>
        <v>0.9045694625816173</v>
      </c>
      <c r="M6" s="24" t="s">
        <v>29</v>
      </c>
      <c r="N6" s="10" t="s">
        <v>23</v>
      </c>
    </row>
    <row r="7" spans="1:14" ht="18.75" hidden="1">
      <c r="A7" s="11" t="str">
        <f t="shared" si="0"/>
        <v>b</v>
      </c>
      <c r="B7" s="4" t="s">
        <v>2</v>
      </c>
      <c r="C7" s="28" t="s">
        <v>6</v>
      </c>
      <c r="D7" s="22">
        <v>0</v>
      </c>
      <c r="E7" s="22">
        <v>0</v>
      </c>
      <c r="F7" s="22"/>
      <c r="G7" s="22"/>
      <c r="H7" s="22"/>
      <c r="I7" s="22"/>
      <c r="J7" s="22">
        <f t="shared" si="3"/>
        <v>0</v>
      </c>
      <c r="K7" s="22">
        <f t="shared" si="4"/>
        <v>0</v>
      </c>
      <c r="L7" s="23"/>
      <c r="M7" s="24"/>
      <c r="N7" s="10" t="s">
        <v>23</v>
      </c>
    </row>
    <row r="8" spans="1:14" ht="18.75" hidden="1">
      <c r="A8" s="11" t="str">
        <f t="shared" si="0"/>
        <v>b</v>
      </c>
      <c r="B8" s="4" t="s">
        <v>2</v>
      </c>
      <c r="C8" s="29" t="s">
        <v>7</v>
      </c>
      <c r="D8" s="22">
        <v>0</v>
      </c>
      <c r="E8" s="22">
        <v>0</v>
      </c>
      <c r="F8" s="22"/>
      <c r="G8" s="22"/>
      <c r="H8" s="22"/>
      <c r="I8" s="22"/>
      <c r="J8" s="22">
        <f t="shared" si="3"/>
        <v>0</v>
      </c>
      <c r="K8" s="22">
        <f t="shared" si="4"/>
        <v>0</v>
      </c>
      <c r="L8" s="23"/>
      <c r="M8" s="24"/>
      <c r="N8" s="10" t="s">
        <v>23</v>
      </c>
    </row>
    <row r="9" spans="1:14" ht="18.75" hidden="1">
      <c r="A9" s="11" t="str">
        <f t="shared" si="0"/>
        <v>b</v>
      </c>
      <c r="B9" s="4" t="s">
        <v>2</v>
      </c>
      <c r="C9" s="29" t="s">
        <v>8</v>
      </c>
      <c r="D9" s="22">
        <v>0</v>
      </c>
      <c r="E9" s="22">
        <v>0</v>
      </c>
      <c r="F9" s="22"/>
      <c r="G9" s="22"/>
      <c r="H9" s="22"/>
      <c r="I9" s="22"/>
      <c r="J9" s="22">
        <f t="shared" si="3"/>
        <v>0</v>
      </c>
      <c r="K9" s="22">
        <f t="shared" si="4"/>
        <v>0</v>
      </c>
      <c r="L9" s="23"/>
      <c r="M9" s="24"/>
      <c r="N9" s="10" t="s">
        <v>23</v>
      </c>
    </row>
    <row r="10" spans="1:14" ht="63">
      <c r="A10" s="11" t="str">
        <f t="shared" si="0"/>
        <v>a</v>
      </c>
      <c r="B10" s="4" t="s">
        <v>2</v>
      </c>
      <c r="C10" s="29" t="s">
        <v>9</v>
      </c>
      <c r="D10" s="22">
        <v>12000</v>
      </c>
      <c r="E10" s="22">
        <v>12000</v>
      </c>
      <c r="F10" s="22">
        <v>7985</v>
      </c>
      <c r="G10" s="22"/>
      <c r="H10" s="22">
        <v>750</v>
      </c>
      <c r="I10" s="22">
        <f>4015-2000-H10</f>
        <v>1265</v>
      </c>
      <c r="J10" s="22">
        <f t="shared" si="3"/>
        <v>10000</v>
      </c>
      <c r="K10" s="22">
        <f t="shared" si="4"/>
        <v>2000</v>
      </c>
      <c r="L10" s="23">
        <f>J10/E10</f>
        <v>0.83333333333333337</v>
      </c>
      <c r="M10" s="24" t="s">
        <v>30</v>
      </c>
      <c r="N10" s="10" t="s">
        <v>23</v>
      </c>
    </row>
    <row r="11" spans="1:14" ht="63">
      <c r="A11" s="11" t="str">
        <f t="shared" si="0"/>
        <v>a</v>
      </c>
      <c r="B11" s="4" t="s">
        <v>2</v>
      </c>
      <c r="C11" s="29" t="s">
        <v>10</v>
      </c>
      <c r="D11" s="22">
        <v>7000</v>
      </c>
      <c r="E11" s="22">
        <v>6720</v>
      </c>
      <c r="F11" s="22">
        <v>3722</v>
      </c>
      <c r="G11" s="33">
        <f>288-280</f>
        <v>8</v>
      </c>
      <c r="H11" s="22">
        <v>900</v>
      </c>
      <c r="I11" s="22">
        <f>2990-1000-H11</f>
        <v>1090</v>
      </c>
      <c r="J11" s="22">
        <f t="shared" si="3"/>
        <v>5720</v>
      </c>
      <c r="K11" s="22">
        <f t="shared" si="4"/>
        <v>1000</v>
      </c>
      <c r="L11" s="23">
        <f>J11/E11</f>
        <v>0.85119047619047616</v>
      </c>
      <c r="M11" s="24" t="s">
        <v>31</v>
      </c>
      <c r="N11" s="10" t="s">
        <v>23</v>
      </c>
    </row>
    <row r="12" spans="1:14" ht="63">
      <c r="A12" s="11" t="str">
        <f t="shared" si="0"/>
        <v>a</v>
      </c>
      <c r="B12" s="4" t="s">
        <v>2</v>
      </c>
      <c r="C12" s="27" t="s">
        <v>11</v>
      </c>
      <c r="D12" s="22">
        <v>5000</v>
      </c>
      <c r="E12" s="22">
        <v>5000</v>
      </c>
      <c r="F12" s="22">
        <v>535</v>
      </c>
      <c r="G12" s="22"/>
      <c r="H12" s="22">
        <v>600</v>
      </c>
      <c r="I12" s="22">
        <f>4465-3000-H12</f>
        <v>865</v>
      </c>
      <c r="J12" s="22">
        <f t="shared" si="3"/>
        <v>2000</v>
      </c>
      <c r="K12" s="22">
        <f t="shared" si="4"/>
        <v>3000</v>
      </c>
      <c r="L12" s="23">
        <f>J12/E12</f>
        <v>0.4</v>
      </c>
      <c r="M12" s="24" t="s">
        <v>32</v>
      </c>
      <c r="N12" s="10" t="s">
        <v>23</v>
      </c>
    </row>
    <row r="13" spans="1:14" ht="18.75" hidden="1">
      <c r="A13" s="11" t="str">
        <f t="shared" si="0"/>
        <v>b</v>
      </c>
      <c r="B13" s="4" t="s">
        <v>2</v>
      </c>
      <c r="C13" s="27" t="s">
        <v>12</v>
      </c>
      <c r="D13" s="22">
        <v>0</v>
      </c>
      <c r="E13" s="22">
        <v>0</v>
      </c>
      <c r="F13" s="22"/>
      <c r="G13" s="22"/>
      <c r="H13" s="22"/>
      <c r="I13" s="22"/>
      <c r="J13" s="22">
        <f t="shared" si="3"/>
        <v>0</v>
      </c>
      <c r="K13" s="22">
        <f t="shared" si="4"/>
        <v>0</v>
      </c>
      <c r="L13" s="23"/>
      <c r="M13" s="24"/>
      <c r="N13" s="10" t="s">
        <v>23</v>
      </c>
    </row>
    <row r="14" spans="1:14" ht="18.75" hidden="1">
      <c r="A14" s="11" t="str">
        <f t="shared" si="0"/>
        <v>b</v>
      </c>
      <c r="B14" s="4" t="s">
        <v>2</v>
      </c>
      <c r="C14" s="27" t="s">
        <v>13</v>
      </c>
      <c r="D14" s="22">
        <v>0</v>
      </c>
      <c r="E14" s="22">
        <v>0</v>
      </c>
      <c r="F14" s="22"/>
      <c r="G14" s="22"/>
      <c r="H14" s="22"/>
      <c r="I14" s="22"/>
      <c r="J14" s="22">
        <f t="shared" si="3"/>
        <v>0</v>
      </c>
      <c r="K14" s="22">
        <f t="shared" si="4"/>
        <v>0</v>
      </c>
      <c r="L14" s="23"/>
      <c r="M14" s="24"/>
      <c r="N14" s="10" t="s">
        <v>23</v>
      </c>
    </row>
    <row r="15" spans="1:14" ht="90">
      <c r="A15" s="11" t="str">
        <f t="shared" ref="A15:A26" si="5">IF((D15+E15+I15)&gt;0,"a","b")</f>
        <v>a</v>
      </c>
      <c r="B15" s="1" t="s">
        <v>16</v>
      </c>
      <c r="C15" s="2" t="s">
        <v>17</v>
      </c>
      <c r="D15" s="20">
        <f t="shared" ref="D15:K15" si="6">D16+D24+D25+D26</f>
        <v>5100000</v>
      </c>
      <c r="E15" s="18">
        <f t="shared" si="6"/>
        <v>5999900</v>
      </c>
      <c r="F15" s="18">
        <f t="shared" si="6"/>
        <v>4817198.8</v>
      </c>
      <c r="G15" s="18">
        <f t="shared" si="6"/>
        <v>50341.149999999994</v>
      </c>
      <c r="H15" s="18">
        <f>H16+H24+H25+H26</f>
        <v>603200</v>
      </c>
      <c r="I15" s="18">
        <f t="shared" si="6"/>
        <v>739160</v>
      </c>
      <c r="J15" s="18">
        <f t="shared" si="6"/>
        <v>6209899.9500000002</v>
      </c>
      <c r="K15" s="18">
        <f t="shared" si="6"/>
        <v>-209999.95000000019</v>
      </c>
      <c r="L15" s="19">
        <f>J15/E15</f>
        <v>1.0350005750095834</v>
      </c>
      <c r="M15" s="16"/>
      <c r="N15" s="10" t="s">
        <v>23</v>
      </c>
    </row>
    <row r="16" spans="1:14" ht="18.75">
      <c r="A16" s="11" t="str">
        <f t="shared" si="5"/>
        <v>a</v>
      </c>
      <c r="B16" s="3" t="s">
        <v>2</v>
      </c>
      <c r="C16" s="27" t="s">
        <v>3</v>
      </c>
      <c r="D16" s="22">
        <f>D17+D18+D19+D20+D21+D22+D23</f>
        <v>5015000</v>
      </c>
      <c r="E16" s="22">
        <f>E17+E18+E19+E20+E21+E22+E23</f>
        <v>5918400</v>
      </c>
      <c r="F16" s="22">
        <f t="shared" ref="F16:K16" si="7">F17+F18+F19+F20+F21+F22+F23</f>
        <v>4755962.8</v>
      </c>
      <c r="G16" s="22">
        <f>G17+G18+G19+G20+G21+G22+G23</f>
        <v>36886.149999999994</v>
      </c>
      <c r="H16" s="22">
        <f t="shared" si="7"/>
        <v>598200</v>
      </c>
      <c r="I16" s="22">
        <f t="shared" si="7"/>
        <v>737351</v>
      </c>
      <c r="J16" s="22">
        <f t="shared" si="7"/>
        <v>6128399.9500000002</v>
      </c>
      <c r="K16" s="22">
        <f t="shared" si="7"/>
        <v>-209999.95000000019</v>
      </c>
      <c r="L16" s="23">
        <f>J16/E16</f>
        <v>1.0354825544065964</v>
      </c>
      <c r="M16" s="24"/>
      <c r="N16" s="10" t="s">
        <v>23</v>
      </c>
    </row>
    <row r="17" spans="1:14" ht="18.75" hidden="1">
      <c r="A17" s="11" t="str">
        <f t="shared" si="5"/>
        <v>b</v>
      </c>
      <c r="B17" s="4" t="s">
        <v>2</v>
      </c>
      <c r="C17" s="28" t="s">
        <v>4</v>
      </c>
      <c r="D17" s="22">
        <v>0</v>
      </c>
      <c r="E17" s="22">
        <v>0</v>
      </c>
      <c r="F17" s="22"/>
      <c r="G17" s="22"/>
      <c r="H17" s="22"/>
      <c r="I17" s="22"/>
      <c r="J17" s="22">
        <f t="shared" ref="J17:J26" si="8">F17+G17+H17+I17</f>
        <v>0</v>
      </c>
      <c r="K17" s="22">
        <f t="shared" ref="K17:K26" si="9">E17-J17</f>
        <v>0</v>
      </c>
      <c r="L17" s="23"/>
      <c r="M17" s="24"/>
      <c r="N17" s="10" t="s">
        <v>23</v>
      </c>
    </row>
    <row r="18" spans="1:14" ht="78.75">
      <c r="A18" s="11" t="str">
        <f t="shared" si="5"/>
        <v>a</v>
      </c>
      <c r="B18" s="4" t="s">
        <v>2</v>
      </c>
      <c r="C18" s="28" t="s">
        <v>5</v>
      </c>
      <c r="D18" s="22">
        <v>4946000</v>
      </c>
      <c r="E18" s="22">
        <v>5797600</v>
      </c>
      <c r="F18" s="22">
        <v>4645463.8</v>
      </c>
      <c r="G18" s="22">
        <f>97915.7-97900+1323+34726.45</f>
        <v>36065.149999999994</v>
      </c>
      <c r="H18" s="22">
        <v>595000</v>
      </c>
      <c r="I18" s="22">
        <f>1116071+210000-H18</f>
        <v>731071</v>
      </c>
      <c r="J18" s="22">
        <f t="shared" si="8"/>
        <v>6007599.9500000002</v>
      </c>
      <c r="K18" s="22">
        <f t="shared" si="9"/>
        <v>-209999.95000000019</v>
      </c>
      <c r="L18" s="23">
        <f>J18/E18</f>
        <v>1.0362218762936388</v>
      </c>
      <c r="M18" s="24" t="s">
        <v>33</v>
      </c>
      <c r="N18" s="10" t="s">
        <v>23</v>
      </c>
    </row>
    <row r="19" spans="1:14" ht="18.75" hidden="1">
      <c r="A19" s="11" t="str">
        <f t="shared" si="5"/>
        <v>b</v>
      </c>
      <c r="B19" s="4" t="s">
        <v>2</v>
      </c>
      <c r="C19" s="28" t="s">
        <v>6</v>
      </c>
      <c r="D19" s="22">
        <v>0</v>
      </c>
      <c r="E19" s="22">
        <v>0</v>
      </c>
      <c r="F19" s="22"/>
      <c r="G19" s="22"/>
      <c r="H19" s="22"/>
      <c r="I19" s="22"/>
      <c r="J19" s="22">
        <f t="shared" si="8"/>
        <v>0</v>
      </c>
      <c r="K19" s="22">
        <f t="shared" si="9"/>
        <v>0</v>
      </c>
      <c r="L19" s="23"/>
      <c r="M19" s="24"/>
      <c r="N19" s="10" t="s">
        <v>23</v>
      </c>
    </row>
    <row r="20" spans="1:14" ht="18.75" hidden="1">
      <c r="A20" s="11" t="str">
        <f t="shared" si="5"/>
        <v>b</v>
      </c>
      <c r="B20" s="4" t="s">
        <v>2</v>
      </c>
      <c r="C20" s="29" t="s">
        <v>7</v>
      </c>
      <c r="D20" s="22">
        <v>0</v>
      </c>
      <c r="E20" s="22">
        <v>0</v>
      </c>
      <c r="F20" s="22"/>
      <c r="G20" s="22"/>
      <c r="H20" s="22"/>
      <c r="I20" s="22"/>
      <c r="J20" s="22">
        <f t="shared" si="8"/>
        <v>0</v>
      </c>
      <c r="K20" s="22">
        <f t="shared" si="9"/>
        <v>0</v>
      </c>
      <c r="L20" s="23"/>
      <c r="M20" s="24"/>
      <c r="N20" s="10" t="s">
        <v>23</v>
      </c>
    </row>
    <row r="21" spans="1:14" ht="18.75" hidden="1">
      <c r="A21" s="11" t="str">
        <f t="shared" si="5"/>
        <v>b</v>
      </c>
      <c r="B21" s="4" t="s">
        <v>2</v>
      </c>
      <c r="C21" s="29" t="s">
        <v>8</v>
      </c>
      <c r="D21" s="22">
        <v>0</v>
      </c>
      <c r="E21" s="22">
        <v>0</v>
      </c>
      <c r="F21" s="22"/>
      <c r="G21" s="22"/>
      <c r="H21" s="22"/>
      <c r="I21" s="22"/>
      <c r="J21" s="22">
        <f t="shared" si="8"/>
        <v>0</v>
      </c>
      <c r="K21" s="22">
        <f t="shared" si="9"/>
        <v>0</v>
      </c>
      <c r="L21" s="23"/>
      <c r="M21" s="24"/>
      <c r="N21" s="10" t="s">
        <v>23</v>
      </c>
    </row>
    <row r="22" spans="1:14" ht="18.75">
      <c r="A22" s="11" t="str">
        <f t="shared" si="5"/>
        <v>a</v>
      </c>
      <c r="B22" s="4" t="s">
        <v>2</v>
      </c>
      <c r="C22" s="29" t="s">
        <v>9</v>
      </c>
      <c r="D22" s="22">
        <v>30000</v>
      </c>
      <c r="E22" s="22">
        <v>35000</v>
      </c>
      <c r="F22" s="22">
        <v>27069</v>
      </c>
      <c r="G22" s="22"/>
      <c r="H22" s="22">
        <v>2500</v>
      </c>
      <c r="I22" s="22">
        <f>7931-H22</f>
        <v>5431</v>
      </c>
      <c r="J22" s="22">
        <f t="shared" si="8"/>
        <v>35000</v>
      </c>
      <c r="K22" s="22">
        <f t="shared" si="9"/>
        <v>0</v>
      </c>
      <c r="L22" s="23">
        <f>J22/E22</f>
        <v>1</v>
      </c>
      <c r="M22" s="24"/>
      <c r="N22" s="10" t="s">
        <v>23</v>
      </c>
    </row>
    <row r="23" spans="1:14" ht="18.75">
      <c r="A23" s="11" t="str">
        <f t="shared" si="5"/>
        <v>a</v>
      </c>
      <c r="B23" s="4" t="s">
        <v>2</v>
      </c>
      <c r="C23" s="29" t="s">
        <v>10</v>
      </c>
      <c r="D23" s="22">
        <v>39000</v>
      </c>
      <c r="E23" s="22">
        <v>85800</v>
      </c>
      <c r="F23" s="22">
        <v>83430</v>
      </c>
      <c r="G23" s="22">
        <f>2321-2200+700</f>
        <v>821</v>
      </c>
      <c r="H23" s="22">
        <v>700</v>
      </c>
      <c r="I23" s="22">
        <f>1549-H23</f>
        <v>849</v>
      </c>
      <c r="J23" s="22">
        <f t="shared" si="8"/>
        <v>85800</v>
      </c>
      <c r="K23" s="22">
        <f t="shared" si="9"/>
        <v>0</v>
      </c>
      <c r="L23" s="23">
        <f>J23/E23</f>
        <v>1</v>
      </c>
      <c r="M23" s="24"/>
      <c r="N23" s="10" t="s">
        <v>23</v>
      </c>
    </row>
    <row r="24" spans="1:14" ht="18.75">
      <c r="A24" s="11" t="str">
        <f t="shared" si="5"/>
        <v>a</v>
      </c>
      <c r="B24" s="4" t="s">
        <v>2</v>
      </c>
      <c r="C24" s="27" t="s">
        <v>11</v>
      </c>
      <c r="D24" s="22">
        <v>85000</v>
      </c>
      <c r="E24" s="22">
        <v>81500</v>
      </c>
      <c r="F24" s="22">
        <v>61236</v>
      </c>
      <c r="G24" s="22">
        <v>13455</v>
      </c>
      <c r="H24" s="22">
        <v>5000</v>
      </c>
      <c r="I24" s="22">
        <f>6809-H24</f>
        <v>1809</v>
      </c>
      <c r="J24" s="22">
        <f t="shared" si="8"/>
        <v>81500</v>
      </c>
      <c r="K24" s="22">
        <f t="shared" si="9"/>
        <v>0</v>
      </c>
      <c r="L24" s="23">
        <f>J24/E24</f>
        <v>1</v>
      </c>
      <c r="M24" s="24"/>
      <c r="N24" s="10" t="s">
        <v>23</v>
      </c>
    </row>
    <row r="25" spans="1:14" ht="18.75" hidden="1">
      <c r="A25" s="11" t="str">
        <f t="shared" si="5"/>
        <v>b</v>
      </c>
      <c r="B25" s="4" t="s">
        <v>2</v>
      </c>
      <c r="C25" s="27" t="s">
        <v>12</v>
      </c>
      <c r="D25" s="22">
        <v>0</v>
      </c>
      <c r="E25" s="22">
        <v>0</v>
      </c>
      <c r="F25" s="22"/>
      <c r="G25" s="22"/>
      <c r="H25" s="22"/>
      <c r="I25" s="22"/>
      <c r="J25" s="22">
        <f t="shared" si="8"/>
        <v>0</v>
      </c>
      <c r="K25" s="22">
        <f t="shared" si="9"/>
        <v>0</v>
      </c>
      <c r="L25" s="23"/>
      <c r="M25" s="24"/>
      <c r="N25" s="10" t="s">
        <v>23</v>
      </c>
    </row>
    <row r="26" spans="1:14" ht="18.75" hidden="1">
      <c r="A26" s="11" t="str">
        <f t="shared" si="5"/>
        <v>b</v>
      </c>
      <c r="B26" s="4" t="s">
        <v>2</v>
      </c>
      <c r="C26" s="27" t="s">
        <v>13</v>
      </c>
      <c r="D26" s="22">
        <v>0</v>
      </c>
      <c r="E26" s="22">
        <v>0</v>
      </c>
      <c r="F26" s="22"/>
      <c r="G26" s="22"/>
      <c r="H26" s="22"/>
      <c r="I26" s="22"/>
      <c r="J26" s="22">
        <f t="shared" si="8"/>
        <v>0</v>
      </c>
      <c r="K26" s="22">
        <f t="shared" si="9"/>
        <v>0</v>
      </c>
      <c r="L26" s="23"/>
      <c r="M26" s="24"/>
      <c r="N26" s="10" t="s">
        <v>23</v>
      </c>
    </row>
    <row r="27" spans="1:14" ht="0" hidden="1" customHeight="1">
      <c r="A27" s="11" t="str">
        <f t="shared" ref="A27" si="10">IF((D27+E27+I27)&gt;0,"a","b")</f>
        <v>b</v>
      </c>
      <c r="B27" s="5"/>
      <c r="C27" s="6"/>
      <c r="D27" s="21"/>
      <c r="E27" s="18"/>
      <c r="F27" s="18"/>
      <c r="G27" s="18"/>
      <c r="H27" s="18"/>
      <c r="I27" s="18"/>
      <c r="J27" s="18"/>
      <c r="K27" s="18"/>
      <c r="L27" s="19" t="e">
        <f>J27/E27</f>
        <v>#DIV/0!</v>
      </c>
      <c r="M27" s="16"/>
    </row>
  </sheetData>
  <autoFilter ref="A2:N27">
    <filterColumn colId="0">
      <filters>
        <filter val="a"/>
      </filters>
    </filterColumn>
  </autoFilter>
  <pageMargins left="0.15748031496063" right="0.15748031496063" top="0.39370078740157499" bottom="0.39370078740157499" header="0.39370078740157499" footer="0.39370078740157499"/>
  <pageSetup scale="4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L206"/>
  <sheetViews>
    <sheetView showGridLines="0" view="pageBreakPreview" zoomScale="80" zoomScaleNormal="100" zoomScaleSheetLayoutView="80" workbookViewId="0">
      <pane xSplit="3" ySplit="2" topLeftCell="D3" activePane="bottomRight" state="frozen"/>
      <selection activeCell="B1" sqref="B1"/>
      <selection pane="topRight" activeCell="D1" sqref="D1"/>
      <selection pane="bottomLeft" activeCell="B3" sqref="B3"/>
      <selection pane="bottomRight" activeCell="I30" sqref="I30"/>
    </sheetView>
  </sheetViews>
  <sheetFormatPr defaultColWidth="8.85546875" defaultRowHeight="15.75"/>
  <cols>
    <col min="1" max="1" width="5.42578125" style="53" customWidth="1"/>
    <col min="2" max="2" width="17.85546875" style="30" customWidth="1"/>
    <col min="3" max="3" width="47.85546875" style="30" customWidth="1"/>
    <col min="4" max="11" width="22.85546875" style="30" customWidth="1"/>
    <col min="12" max="12" width="65.28515625" style="30" customWidth="1"/>
    <col min="13" max="13" width="15.28515625" style="30" bestFit="1" customWidth="1"/>
    <col min="14" max="16384" width="8.85546875" style="30"/>
  </cols>
  <sheetData>
    <row r="1" spans="1:12" ht="18" customHeight="1">
      <c r="A1" s="35"/>
      <c r="B1" s="36"/>
      <c r="C1" s="25"/>
    </row>
    <row r="2" spans="1:12" s="40" customFormat="1" ht="111" customHeight="1">
      <c r="A2" s="37"/>
      <c r="B2" s="26" t="s">
        <v>0</v>
      </c>
      <c r="C2" s="26" t="s">
        <v>1</v>
      </c>
      <c r="D2" s="38" t="s">
        <v>19</v>
      </c>
      <c r="E2" s="38" t="s">
        <v>18</v>
      </c>
      <c r="F2" s="38" t="s">
        <v>27</v>
      </c>
      <c r="G2" s="38" t="s">
        <v>25</v>
      </c>
      <c r="H2" s="38" t="s">
        <v>26</v>
      </c>
      <c r="I2" s="38" t="s">
        <v>20</v>
      </c>
      <c r="J2" s="38" t="s">
        <v>21</v>
      </c>
      <c r="K2" s="38" t="s">
        <v>22</v>
      </c>
      <c r="L2" s="39" t="s">
        <v>24</v>
      </c>
    </row>
    <row r="3" spans="1:12" s="47" customFormat="1" ht="69" customHeight="1">
      <c r="A3" s="41" t="str">
        <f>IF((D3+E3+H3)&gt;0,"a","b")</f>
        <v>a</v>
      </c>
      <c r="B3" s="42" t="s">
        <v>34</v>
      </c>
      <c r="C3" s="43" t="s">
        <v>35</v>
      </c>
      <c r="D3" s="44">
        <f t="shared" ref="D3:J3" si="0">D4+D12+D13+D14</f>
        <v>95570000</v>
      </c>
      <c r="E3" s="44">
        <f t="shared" si="0"/>
        <v>91307839</v>
      </c>
      <c r="F3" s="44">
        <f t="shared" si="0"/>
        <v>76002646.719999999</v>
      </c>
      <c r="G3" s="44">
        <f t="shared" si="0"/>
        <v>57378.82</v>
      </c>
      <c r="H3" s="44">
        <f t="shared" si="0"/>
        <v>14449390</v>
      </c>
      <c r="I3" s="44">
        <f t="shared" si="0"/>
        <v>90509415.539999992</v>
      </c>
      <c r="J3" s="44">
        <f t="shared" si="0"/>
        <v>798423.45999999926</v>
      </c>
      <c r="K3" s="45">
        <f t="shared" ref="K3:K66" si="1">I3/E3</f>
        <v>0.99125569645778155</v>
      </c>
      <c r="L3" s="46"/>
    </row>
    <row r="4" spans="1:12" ht="18.75">
      <c r="A4" s="41" t="str">
        <f t="shared" ref="A4:A67" si="2">IF((D4+E4+H4)&gt;0,"a","b")</f>
        <v>a</v>
      </c>
      <c r="B4" s="48" t="s">
        <v>2</v>
      </c>
      <c r="C4" s="27" t="s">
        <v>3</v>
      </c>
      <c r="D4" s="49">
        <f t="shared" ref="D4:J4" si="3">D5+D6+D7+D8+D9+D10++D11</f>
        <v>35905000</v>
      </c>
      <c r="E4" s="49">
        <f t="shared" si="3"/>
        <v>35625345</v>
      </c>
      <c r="F4" s="49">
        <f t="shared" si="3"/>
        <v>32026128.09</v>
      </c>
      <c r="G4" s="49">
        <f t="shared" si="3"/>
        <v>57378.82</v>
      </c>
      <c r="H4" s="49">
        <f t="shared" si="3"/>
        <v>2744390</v>
      </c>
      <c r="I4" s="49">
        <f t="shared" si="3"/>
        <v>34827896.909999996</v>
      </c>
      <c r="J4" s="49">
        <f t="shared" si="3"/>
        <v>797448.09000000171</v>
      </c>
      <c r="K4" s="50">
        <f t="shared" si="1"/>
        <v>0.97761570898471284</v>
      </c>
      <c r="L4" s="51"/>
    </row>
    <row r="5" spans="1:12" ht="18.75">
      <c r="A5" s="41" t="str">
        <f t="shared" si="2"/>
        <v>a</v>
      </c>
      <c r="B5" s="48" t="s">
        <v>2</v>
      </c>
      <c r="C5" s="28" t="s">
        <v>4</v>
      </c>
      <c r="D5" s="49">
        <f>D17+D149+D197</f>
        <v>4543000</v>
      </c>
      <c r="E5" s="49">
        <f>E17+E149+E197</f>
        <v>4149170</v>
      </c>
      <c r="F5" s="49">
        <f t="shared" ref="F5:J5" si="4">F17+F149+F197</f>
        <v>3445965.41</v>
      </c>
      <c r="G5" s="49">
        <f t="shared" si="4"/>
        <v>0</v>
      </c>
      <c r="H5" s="49">
        <f t="shared" si="4"/>
        <v>605980</v>
      </c>
      <c r="I5" s="49">
        <f t="shared" si="4"/>
        <v>4051945.41</v>
      </c>
      <c r="J5" s="49">
        <f t="shared" si="4"/>
        <v>97224.589999999822</v>
      </c>
      <c r="K5" s="50">
        <f t="shared" si="1"/>
        <v>0.9765677014921057</v>
      </c>
      <c r="L5" s="51"/>
    </row>
    <row r="6" spans="1:12" ht="18.75">
      <c r="A6" s="41" t="str">
        <f t="shared" si="2"/>
        <v>a</v>
      </c>
      <c r="B6" s="48" t="s">
        <v>2</v>
      </c>
      <c r="C6" s="28" t="s">
        <v>5</v>
      </c>
      <c r="D6" s="49">
        <f t="shared" ref="D6:J14" si="5">D18+D150+D198</f>
        <v>4421000</v>
      </c>
      <c r="E6" s="49">
        <f t="shared" si="5"/>
        <v>4535917</v>
      </c>
      <c r="F6" s="49">
        <f t="shared" si="5"/>
        <v>3242837.7700000005</v>
      </c>
      <c r="G6" s="49">
        <f t="shared" si="5"/>
        <v>49470.81</v>
      </c>
      <c r="H6" s="49">
        <f t="shared" si="5"/>
        <v>604250</v>
      </c>
      <c r="I6" s="49">
        <f t="shared" si="5"/>
        <v>3896558.58</v>
      </c>
      <c r="J6" s="49">
        <f t="shared" si="5"/>
        <v>639358.41999999981</v>
      </c>
      <c r="K6" s="50">
        <f t="shared" si="1"/>
        <v>0.85904538817619458</v>
      </c>
      <c r="L6" s="34"/>
    </row>
    <row r="7" spans="1:12" ht="18.75" hidden="1">
      <c r="A7" s="41" t="str">
        <f t="shared" si="2"/>
        <v>b</v>
      </c>
      <c r="B7" s="48" t="s">
        <v>2</v>
      </c>
      <c r="C7" s="28" t="s">
        <v>6</v>
      </c>
      <c r="D7" s="49">
        <f t="shared" si="5"/>
        <v>0</v>
      </c>
      <c r="E7" s="49">
        <f t="shared" si="5"/>
        <v>0</v>
      </c>
      <c r="F7" s="49">
        <f t="shared" si="5"/>
        <v>0</v>
      </c>
      <c r="G7" s="49">
        <f t="shared" si="5"/>
        <v>0</v>
      </c>
      <c r="H7" s="49">
        <f t="shared" si="5"/>
        <v>0</v>
      </c>
      <c r="I7" s="49">
        <f t="shared" si="5"/>
        <v>0</v>
      </c>
      <c r="J7" s="49">
        <f t="shared" si="5"/>
        <v>0</v>
      </c>
      <c r="K7" s="50"/>
      <c r="L7" s="24"/>
    </row>
    <row r="8" spans="1:12" ht="18.75" hidden="1">
      <c r="A8" s="41" t="str">
        <f t="shared" si="2"/>
        <v>b</v>
      </c>
      <c r="B8" s="48" t="s">
        <v>2</v>
      </c>
      <c r="C8" s="29" t="s">
        <v>7</v>
      </c>
      <c r="D8" s="49">
        <f t="shared" si="5"/>
        <v>0</v>
      </c>
      <c r="E8" s="49">
        <f t="shared" si="5"/>
        <v>0</v>
      </c>
      <c r="F8" s="49">
        <f t="shared" si="5"/>
        <v>0</v>
      </c>
      <c r="G8" s="49">
        <f t="shared" si="5"/>
        <v>0</v>
      </c>
      <c r="H8" s="49">
        <f t="shared" si="5"/>
        <v>0</v>
      </c>
      <c r="I8" s="49">
        <f t="shared" si="5"/>
        <v>0</v>
      </c>
      <c r="J8" s="49">
        <f t="shared" si="5"/>
        <v>0</v>
      </c>
      <c r="K8" s="50"/>
      <c r="L8" s="24"/>
    </row>
    <row r="9" spans="1:12" ht="18.75" hidden="1">
      <c r="A9" s="41" t="str">
        <f t="shared" si="2"/>
        <v>b</v>
      </c>
      <c r="B9" s="48" t="s">
        <v>2</v>
      </c>
      <c r="C9" s="29" t="s">
        <v>8</v>
      </c>
      <c r="D9" s="49">
        <f t="shared" si="5"/>
        <v>0</v>
      </c>
      <c r="E9" s="49">
        <f t="shared" si="5"/>
        <v>0</v>
      </c>
      <c r="F9" s="49">
        <f t="shared" si="5"/>
        <v>0</v>
      </c>
      <c r="G9" s="49">
        <f t="shared" si="5"/>
        <v>0</v>
      </c>
      <c r="H9" s="49">
        <f t="shared" si="5"/>
        <v>0</v>
      </c>
      <c r="I9" s="49">
        <f t="shared" si="5"/>
        <v>0</v>
      </c>
      <c r="J9" s="49">
        <f t="shared" si="5"/>
        <v>0</v>
      </c>
      <c r="K9" s="50"/>
      <c r="L9" s="51"/>
    </row>
    <row r="10" spans="1:12" ht="18.75">
      <c r="A10" s="41" t="str">
        <f t="shared" si="2"/>
        <v>a</v>
      </c>
      <c r="B10" s="48" t="s">
        <v>2</v>
      </c>
      <c r="C10" s="29" t="s">
        <v>9</v>
      </c>
      <c r="D10" s="49">
        <f t="shared" si="5"/>
        <v>2109000</v>
      </c>
      <c r="E10" s="49">
        <f t="shared" si="5"/>
        <v>2109000</v>
      </c>
      <c r="F10" s="49">
        <f t="shared" si="5"/>
        <v>1680503.17</v>
      </c>
      <c r="G10" s="49">
        <f t="shared" si="5"/>
        <v>0</v>
      </c>
      <c r="H10" s="49">
        <f t="shared" si="5"/>
        <v>423160</v>
      </c>
      <c r="I10" s="49">
        <f t="shared" si="5"/>
        <v>2103663.17</v>
      </c>
      <c r="J10" s="49">
        <f t="shared" si="5"/>
        <v>5336.8300000000027</v>
      </c>
      <c r="K10" s="50">
        <f t="shared" si="1"/>
        <v>0.99746949739212898</v>
      </c>
      <c r="L10" s="51"/>
    </row>
    <row r="11" spans="1:12" ht="18.75">
      <c r="A11" s="41" t="str">
        <f t="shared" si="2"/>
        <v>a</v>
      </c>
      <c r="B11" s="48" t="s">
        <v>2</v>
      </c>
      <c r="C11" s="29" t="s">
        <v>10</v>
      </c>
      <c r="D11" s="49">
        <f t="shared" si="5"/>
        <v>24832000</v>
      </c>
      <c r="E11" s="49">
        <f t="shared" si="5"/>
        <v>24831258</v>
      </c>
      <c r="F11" s="49">
        <f t="shared" si="5"/>
        <v>23656821.739999998</v>
      </c>
      <c r="G11" s="49">
        <f t="shared" si="5"/>
        <v>7908.01</v>
      </c>
      <c r="H11" s="49">
        <f t="shared" si="5"/>
        <v>1111000</v>
      </c>
      <c r="I11" s="49">
        <f t="shared" si="5"/>
        <v>24775729.749999996</v>
      </c>
      <c r="J11" s="49">
        <f t="shared" si="5"/>
        <v>55528.250000002066</v>
      </c>
      <c r="K11" s="50">
        <f t="shared" si="1"/>
        <v>0.99776377620497503</v>
      </c>
      <c r="L11" s="51"/>
    </row>
    <row r="12" spans="1:12" ht="18.75">
      <c r="A12" s="41" t="str">
        <f t="shared" si="2"/>
        <v>a</v>
      </c>
      <c r="B12" s="48" t="s">
        <v>2</v>
      </c>
      <c r="C12" s="27" t="s">
        <v>11</v>
      </c>
      <c r="D12" s="49">
        <f t="shared" si="5"/>
        <v>59665000</v>
      </c>
      <c r="E12" s="49">
        <f t="shared" si="5"/>
        <v>55682494</v>
      </c>
      <c r="F12" s="49">
        <f t="shared" si="5"/>
        <v>43976518.630000003</v>
      </c>
      <c r="G12" s="49">
        <f t="shared" si="5"/>
        <v>0</v>
      </c>
      <c r="H12" s="49">
        <f t="shared" si="5"/>
        <v>11705000</v>
      </c>
      <c r="I12" s="49">
        <f t="shared" si="5"/>
        <v>55681518.630000003</v>
      </c>
      <c r="J12" s="49">
        <f t="shared" si="5"/>
        <v>975.36999999760883</v>
      </c>
      <c r="K12" s="50">
        <f t="shared" si="1"/>
        <v>0.99998248336362239</v>
      </c>
      <c r="L12" s="51"/>
    </row>
    <row r="13" spans="1:12" ht="18.75" hidden="1">
      <c r="A13" s="41" t="str">
        <f t="shared" si="2"/>
        <v>b</v>
      </c>
      <c r="B13" s="48" t="s">
        <v>2</v>
      </c>
      <c r="C13" s="27" t="s">
        <v>12</v>
      </c>
      <c r="D13" s="49">
        <f t="shared" si="5"/>
        <v>0</v>
      </c>
      <c r="E13" s="49">
        <f t="shared" si="5"/>
        <v>0</v>
      </c>
      <c r="F13" s="49">
        <f t="shared" si="5"/>
        <v>0</v>
      </c>
      <c r="G13" s="49">
        <f t="shared" si="5"/>
        <v>0</v>
      </c>
      <c r="H13" s="49">
        <f t="shared" si="5"/>
        <v>0</v>
      </c>
      <c r="I13" s="49">
        <f t="shared" si="5"/>
        <v>0</v>
      </c>
      <c r="J13" s="49">
        <f t="shared" si="5"/>
        <v>0</v>
      </c>
      <c r="K13" s="50"/>
      <c r="L13" s="24"/>
    </row>
    <row r="14" spans="1:12" ht="18.75" hidden="1">
      <c r="A14" s="41" t="str">
        <f t="shared" si="2"/>
        <v>b</v>
      </c>
      <c r="B14" s="48" t="s">
        <v>2</v>
      </c>
      <c r="C14" s="27" t="s">
        <v>13</v>
      </c>
      <c r="D14" s="49">
        <f t="shared" si="5"/>
        <v>0</v>
      </c>
      <c r="E14" s="49">
        <f t="shared" si="5"/>
        <v>0</v>
      </c>
      <c r="F14" s="49">
        <f t="shared" si="5"/>
        <v>0</v>
      </c>
      <c r="G14" s="49">
        <f t="shared" si="5"/>
        <v>0</v>
      </c>
      <c r="H14" s="49">
        <f t="shared" si="5"/>
        <v>0</v>
      </c>
      <c r="I14" s="49">
        <f t="shared" si="5"/>
        <v>0</v>
      </c>
      <c r="J14" s="49">
        <f t="shared" si="5"/>
        <v>0</v>
      </c>
      <c r="K14" s="50"/>
      <c r="L14" s="24"/>
    </row>
    <row r="15" spans="1:12" s="47" customFormat="1" ht="69" customHeight="1">
      <c r="A15" s="41" t="str">
        <f t="shared" si="2"/>
        <v>a</v>
      </c>
      <c r="B15" s="42" t="s">
        <v>36</v>
      </c>
      <c r="C15" s="43" t="s">
        <v>37</v>
      </c>
      <c r="D15" s="44">
        <f t="shared" ref="D15:J15" si="6">D16+D24+D25+D26</f>
        <v>12240000</v>
      </c>
      <c r="E15" s="44">
        <f t="shared" si="6"/>
        <v>11824744</v>
      </c>
      <c r="F15" s="44">
        <f t="shared" si="6"/>
        <v>10250024.48</v>
      </c>
      <c r="G15" s="44">
        <f t="shared" si="6"/>
        <v>51580.82</v>
      </c>
      <c r="H15" s="44">
        <f t="shared" si="6"/>
        <v>1181230</v>
      </c>
      <c r="I15" s="44">
        <f t="shared" si="6"/>
        <v>11482835.300000001</v>
      </c>
      <c r="J15" s="44">
        <f t="shared" si="6"/>
        <v>341908.69999999966</v>
      </c>
      <c r="K15" s="45">
        <f t="shared" si="1"/>
        <v>0.97108531905637874</v>
      </c>
      <c r="L15" s="46"/>
    </row>
    <row r="16" spans="1:12" ht="18.75">
      <c r="A16" s="41" t="str">
        <f t="shared" si="2"/>
        <v>a</v>
      </c>
      <c r="B16" s="48" t="s">
        <v>2</v>
      </c>
      <c r="C16" s="27" t="s">
        <v>3</v>
      </c>
      <c r="D16" s="49">
        <f t="shared" ref="D16:J16" si="7">D17+D18+D19+D20+D21+D22++D23</f>
        <v>12210000</v>
      </c>
      <c r="E16" s="49">
        <f t="shared" si="7"/>
        <v>11738228</v>
      </c>
      <c r="F16" s="49">
        <f t="shared" si="7"/>
        <v>10170391.41</v>
      </c>
      <c r="G16" s="49">
        <f t="shared" si="7"/>
        <v>51580.82</v>
      </c>
      <c r="H16" s="49">
        <f t="shared" si="7"/>
        <v>1175230</v>
      </c>
      <c r="I16" s="49">
        <f t="shared" si="7"/>
        <v>11397202.23</v>
      </c>
      <c r="J16" s="49">
        <f t="shared" si="7"/>
        <v>341025.76999999967</v>
      </c>
      <c r="K16" s="50">
        <f t="shared" si="1"/>
        <v>0.97094742323969174</v>
      </c>
      <c r="L16" s="51"/>
    </row>
    <row r="17" spans="1:12" ht="18.75">
      <c r="A17" s="41" t="str">
        <f t="shared" si="2"/>
        <v>a</v>
      </c>
      <c r="B17" s="48" t="s">
        <v>2</v>
      </c>
      <c r="C17" s="28" t="s">
        <v>4</v>
      </c>
      <c r="D17" s="49">
        <f>D29+D77+D113+D125+D137</f>
        <v>4393000</v>
      </c>
      <c r="E17" s="49">
        <f>E29+E77+E113+E125+E137</f>
        <v>3999170</v>
      </c>
      <c r="F17" s="49">
        <f t="shared" ref="F17:J17" si="8">F29+F77+F113+F125+F137</f>
        <v>3335755.14</v>
      </c>
      <c r="G17" s="49">
        <f t="shared" si="8"/>
        <v>0</v>
      </c>
      <c r="H17" s="49">
        <f t="shared" si="8"/>
        <v>581380</v>
      </c>
      <c r="I17" s="49">
        <f t="shared" si="8"/>
        <v>3917135.14</v>
      </c>
      <c r="J17" s="49">
        <f t="shared" si="8"/>
        <v>82034.859999999841</v>
      </c>
      <c r="K17" s="50">
        <f t="shared" si="1"/>
        <v>0.97948702855842595</v>
      </c>
      <c r="L17" s="51"/>
    </row>
    <row r="18" spans="1:12" ht="18.75">
      <c r="A18" s="41" t="str">
        <f t="shared" si="2"/>
        <v>a</v>
      </c>
      <c r="B18" s="48" t="s">
        <v>2</v>
      </c>
      <c r="C18" s="28" t="s">
        <v>5</v>
      </c>
      <c r="D18" s="49">
        <f t="shared" ref="D18:J26" si="9">D30+D78+D114+D126+D138</f>
        <v>3011000</v>
      </c>
      <c r="E18" s="49">
        <f t="shared" si="9"/>
        <v>2933800</v>
      </c>
      <c r="F18" s="49">
        <f t="shared" si="9"/>
        <v>2338284.7800000003</v>
      </c>
      <c r="G18" s="49">
        <f t="shared" si="9"/>
        <v>43672.81</v>
      </c>
      <c r="H18" s="49">
        <f t="shared" si="9"/>
        <v>311850</v>
      </c>
      <c r="I18" s="49">
        <f t="shared" si="9"/>
        <v>2693807.5900000003</v>
      </c>
      <c r="J18" s="49">
        <f t="shared" si="9"/>
        <v>239992.40999999983</v>
      </c>
      <c r="K18" s="50">
        <f t="shared" si="1"/>
        <v>0.91819741972867963</v>
      </c>
      <c r="L18" s="34"/>
    </row>
    <row r="19" spans="1:12" ht="18.75" hidden="1">
      <c r="A19" s="41" t="str">
        <f t="shared" si="2"/>
        <v>b</v>
      </c>
      <c r="B19" s="48" t="s">
        <v>2</v>
      </c>
      <c r="C19" s="28" t="s">
        <v>6</v>
      </c>
      <c r="D19" s="49">
        <f t="shared" si="9"/>
        <v>0</v>
      </c>
      <c r="E19" s="49">
        <f t="shared" si="9"/>
        <v>0</v>
      </c>
      <c r="F19" s="49">
        <f t="shared" si="9"/>
        <v>0</v>
      </c>
      <c r="G19" s="49">
        <f t="shared" si="9"/>
        <v>0</v>
      </c>
      <c r="H19" s="49">
        <f t="shared" si="9"/>
        <v>0</v>
      </c>
      <c r="I19" s="49">
        <f t="shared" si="9"/>
        <v>0</v>
      </c>
      <c r="J19" s="49">
        <f t="shared" si="9"/>
        <v>0</v>
      </c>
      <c r="K19" s="50"/>
      <c r="L19" s="24"/>
    </row>
    <row r="20" spans="1:12" ht="18.75" hidden="1">
      <c r="A20" s="41" t="str">
        <f t="shared" si="2"/>
        <v>b</v>
      </c>
      <c r="B20" s="48" t="s">
        <v>2</v>
      </c>
      <c r="C20" s="29" t="s">
        <v>7</v>
      </c>
      <c r="D20" s="49">
        <f t="shared" si="9"/>
        <v>0</v>
      </c>
      <c r="E20" s="49">
        <f t="shared" si="9"/>
        <v>0</v>
      </c>
      <c r="F20" s="49">
        <f t="shared" si="9"/>
        <v>0</v>
      </c>
      <c r="G20" s="49">
        <f t="shared" si="9"/>
        <v>0</v>
      </c>
      <c r="H20" s="49">
        <f t="shared" si="9"/>
        <v>0</v>
      </c>
      <c r="I20" s="49">
        <f t="shared" si="9"/>
        <v>0</v>
      </c>
      <c r="J20" s="49">
        <f t="shared" si="9"/>
        <v>0</v>
      </c>
      <c r="K20" s="50"/>
      <c r="L20" s="24"/>
    </row>
    <row r="21" spans="1:12" ht="18.75" hidden="1">
      <c r="A21" s="41" t="str">
        <f t="shared" si="2"/>
        <v>b</v>
      </c>
      <c r="B21" s="48" t="s">
        <v>2</v>
      </c>
      <c r="C21" s="29" t="s">
        <v>8</v>
      </c>
      <c r="D21" s="49">
        <f t="shared" si="9"/>
        <v>0</v>
      </c>
      <c r="E21" s="49">
        <f t="shared" si="9"/>
        <v>0</v>
      </c>
      <c r="F21" s="49">
        <f t="shared" si="9"/>
        <v>0</v>
      </c>
      <c r="G21" s="49">
        <f t="shared" si="9"/>
        <v>0</v>
      </c>
      <c r="H21" s="49">
        <f t="shared" si="9"/>
        <v>0</v>
      </c>
      <c r="I21" s="49">
        <f t="shared" si="9"/>
        <v>0</v>
      </c>
      <c r="J21" s="49">
        <f t="shared" si="9"/>
        <v>0</v>
      </c>
      <c r="K21" s="50"/>
      <c r="L21" s="51"/>
    </row>
    <row r="22" spans="1:12" ht="18.75">
      <c r="A22" s="41" t="str">
        <f t="shared" si="2"/>
        <v>a</v>
      </c>
      <c r="B22" s="48" t="s">
        <v>2</v>
      </c>
      <c r="C22" s="29" t="s">
        <v>9</v>
      </c>
      <c r="D22" s="49">
        <f t="shared" si="9"/>
        <v>104000</v>
      </c>
      <c r="E22" s="49">
        <f t="shared" si="9"/>
        <v>104000</v>
      </c>
      <c r="F22" s="49">
        <f t="shared" si="9"/>
        <v>73016.28</v>
      </c>
      <c r="G22" s="49">
        <f t="shared" si="9"/>
        <v>0</v>
      </c>
      <c r="H22" s="49">
        <f t="shared" si="9"/>
        <v>30000</v>
      </c>
      <c r="I22" s="49">
        <f t="shared" si="9"/>
        <v>103016.28</v>
      </c>
      <c r="J22" s="49">
        <f t="shared" si="9"/>
        <v>983.72000000000298</v>
      </c>
      <c r="K22" s="50">
        <f t="shared" si="1"/>
        <v>0.99054115384615382</v>
      </c>
      <c r="L22" s="51"/>
    </row>
    <row r="23" spans="1:12" ht="18.75">
      <c r="A23" s="41" t="str">
        <f t="shared" si="2"/>
        <v>a</v>
      </c>
      <c r="B23" s="48" t="s">
        <v>2</v>
      </c>
      <c r="C23" s="29" t="s">
        <v>10</v>
      </c>
      <c r="D23" s="49">
        <f t="shared" si="9"/>
        <v>4702000</v>
      </c>
      <c r="E23" s="49">
        <f t="shared" si="9"/>
        <v>4701258</v>
      </c>
      <c r="F23" s="49">
        <f t="shared" si="9"/>
        <v>4423335.21</v>
      </c>
      <c r="G23" s="49">
        <f t="shared" si="9"/>
        <v>7908.01</v>
      </c>
      <c r="H23" s="49">
        <f t="shared" si="9"/>
        <v>252000</v>
      </c>
      <c r="I23" s="49">
        <f t="shared" si="9"/>
        <v>4683243.22</v>
      </c>
      <c r="J23" s="49">
        <f t="shared" si="9"/>
        <v>18014.78</v>
      </c>
      <c r="K23" s="50">
        <f t="shared" si="1"/>
        <v>0.99616809373150761</v>
      </c>
      <c r="L23" s="51"/>
    </row>
    <row r="24" spans="1:12" ht="18.75">
      <c r="A24" s="41" t="str">
        <f t="shared" si="2"/>
        <v>a</v>
      </c>
      <c r="B24" s="48" t="s">
        <v>2</v>
      </c>
      <c r="C24" s="27" t="s">
        <v>11</v>
      </c>
      <c r="D24" s="49">
        <f t="shared" si="9"/>
        <v>30000</v>
      </c>
      <c r="E24" s="49">
        <f t="shared" si="9"/>
        <v>86516</v>
      </c>
      <c r="F24" s="49">
        <f t="shared" si="9"/>
        <v>79633.070000000007</v>
      </c>
      <c r="G24" s="49">
        <f t="shared" si="9"/>
        <v>0</v>
      </c>
      <c r="H24" s="49">
        <f t="shared" si="9"/>
        <v>6000</v>
      </c>
      <c r="I24" s="49">
        <f t="shared" si="9"/>
        <v>85633.07</v>
      </c>
      <c r="J24" s="49">
        <f t="shared" si="9"/>
        <v>882.92999999999302</v>
      </c>
      <c r="K24" s="50">
        <f t="shared" si="1"/>
        <v>0.98979460446622602</v>
      </c>
      <c r="L24" s="51"/>
    </row>
    <row r="25" spans="1:12" ht="18.75" hidden="1">
      <c r="A25" s="41" t="str">
        <f t="shared" si="2"/>
        <v>b</v>
      </c>
      <c r="B25" s="48" t="s">
        <v>2</v>
      </c>
      <c r="C25" s="27" t="s">
        <v>12</v>
      </c>
      <c r="D25" s="49">
        <f t="shared" si="9"/>
        <v>0</v>
      </c>
      <c r="E25" s="49">
        <f t="shared" si="9"/>
        <v>0</v>
      </c>
      <c r="F25" s="49">
        <f t="shared" si="9"/>
        <v>0</v>
      </c>
      <c r="G25" s="49">
        <f t="shared" si="9"/>
        <v>0</v>
      </c>
      <c r="H25" s="49">
        <f t="shared" si="9"/>
        <v>0</v>
      </c>
      <c r="I25" s="49">
        <f t="shared" si="9"/>
        <v>0</v>
      </c>
      <c r="J25" s="49">
        <f t="shared" si="9"/>
        <v>0</v>
      </c>
      <c r="K25" s="50"/>
      <c r="L25" s="24"/>
    </row>
    <row r="26" spans="1:12" ht="18.75" hidden="1">
      <c r="A26" s="41" t="str">
        <f t="shared" si="2"/>
        <v>b</v>
      </c>
      <c r="B26" s="48" t="s">
        <v>2</v>
      </c>
      <c r="C26" s="27" t="s">
        <v>13</v>
      </c>
      <c r="D26" s="49">
        <f t="shared" si="9"/>
        <v>0</v>
      </c>
      <c r="E26" s="49">
        <f t="shared" si="9"/>
        <v>0</v>
      </c>
      <c r="F26" s="49">
        <f t="shared" si="9"/>
        <v>0</v>
      </c>
      <c r="G26" s="49">
        <f t="shared" si="9"/>
        <v>0</v>
      </c>
      <c r="H26" s="49">
        <f t="shared" si="9"/>
        <v>0</v>
      </c>
      <c r="I26" s="49">
        <f t="shared" si="9"/>
        <v>0</v>
      </c>
      <c r="J26" s="49">
        <f t="shared" si="9"/>
        <v>0</v>
      </c>
      <c r="K26" s="50"/>
      <c r="L26" s="24"/>
    </row>
    <row r="27" spans="1:12" s="47" customFormat="1" ht="90">
      <c r="A27" s="41" t="str">
        <f t="shared" si="2"/>
        <v>a</v>
      </c>
      <c r="B27" s="42" t="s">
        <v>38</v>
      </c>
      <c r="C27" s="43" t="s">
        <v>39</v>
      </c>
      <c r="D27" s="44">
        <f t="shared" ref="D27:J27" si="10">D28+D36+D37+D38</f>
        <v>6800000</v>
      </c>
      <c r="E27" s="44">
        <f t="shared" si="10"/>
        <v>6384744</v>
      </c>
      <c r="F27" s="44">
        <f t="shared" si="10"/>
        <v>5178801.9000000004</v>
      </c>
      <c r="G27" s="44">
        <f t="shared" si="10"/>
        <v>51580.82</v>
      </c>
      <c r="H27" s="44">
        <f t="shared" si="10"/>
        <v>849480</v>
      </c>
      <c r="I27" s="44">
        <f t="shared" si="10"/>
        <v>6079862.7200000007</v>
      </c>
      <c r="J27" s="44">
        <f t="shared" si="10"/>
        <v>304881.27999999962</v>
      </c>
      <c r="K27" s="45">
        <f t="shared" si="1"/>
        <v>0.95224847229583531</v>
      </c>
      <c r="L27" s="46"/>
    </row>
    <row r="28" spans="1:12" ht="18.75">
      <c r="A28" s="41" t="str">
        <f t="shared" si="2"/>
        <v>a</v>
      </c>
      <c r="B28" s="48" t="s">
        <v>2</v>
      </c>
      <c r="C28" s="27" t="s">
        <v>3</v>
      </c>
      <c r="D28" s="49">
        <f t="shared" ref="D28:J28" si="11">D29+D30+D31+D32+D33+D34++D35</f>
        <v>6770000</v>
      </c>
      <c r="E28" s="49">
        <f t="shared" si="11"/>
        <v>6298228</v>
      </c>
      <c r="F28" s="49">
        <f t="shared" si="11"/>
        <v>5099168.83</v>
      </c>
      <c r="G28" s="49">
        <f t="shared" si="11"/>
        <v>51580.82</v>
      </c>
      <c r="H28" s="49">
        <f t="shared" si="11"/>
        <v>843480</v>
      </c>
      <c r="I28" s="49">
        <f t="shared" si="11"/>
        <v>5994229.6500000004</v>
      </c>
      <c r="J28" s="49">
        <f t="shared" si="11"/>
        <v>303998.34999999963</v>
      </c>
      <c r="K28" s="50">
        <f t="shared" si="1"/>
        <v>0.95173271751991206</v>
      </c>
      <c r="L28" s="51"/>
    </row>
    <row r="29" spans="1:12" ht="18.75">
      <c r="A29" s="41" t="str">
        <f t="shared" si="2"/>
        <v>a</v>
      </c>
      <c r="B29" s="48" t="s">
        <v>2</v>
      </c>
      <c r="C29" s="28" t="s">
        <v>4</v>
      </c>
      <c r="D29" s="49">
        <f>D41</f>
        <v>4220000</v>
      </c>
      <c r="E29" s="49">
        <f>E41</f>
        <v>3826170</v>
      </c>
      <c r="F29" s="49">
        <f t="shared" ref="F29:J29" si="12">F41</f>
        <v>3195754.99</v>
      </c>
      <c r="G29" s="49">
        <f t="shared" si="12"/>
        <v>0</v>
      </c>
      <c r="H29" s="49">
        <f t="shared" si="12"/>
        <v>555780</v>
      </c>
      <c r="I29" s="49">
        <f t="shared" si="12"/>
        <v>3751534.99</v>
      </c>
      <c r="J29" s="49">
        <f t="shared" si="12"/>
        <v>74635.009999999835</v>
      </c>
      <c r="K29" s="50">
        <f t="shared" si="1"/>
        <v>0.98049354576508629</v>
      </c>
      <c r="L29" s="51"/>
    </row>
    <row r="30" spans="1:12" ht="18.75">
      <c r="A30" s="41" t="str">
        <f t="shared" si="2"/>
        <v>a</v>
      </c>
      <c r="B30" s="48" t="s">
        <v>2</v>
      </c>
      <c r="C30" s="28" t="s">
        <v>5</v>
      </c>
      <c r="D30" s="49">
        <f t="shared" ref="D30:J38" si="13">D42</f>
        <v>2400000</v>
      </c>
      <c r="E30" s="49">
        <f t="shared" si="13"/>
        <v>2322800</v>
      </c>
      <c r="F30" s="49">
        <f t="shared" si="13"/>
        <v>1805995.6800000002</v>
      </c>
      <c r="G30" s="49">
        <f t="shared" si="13"/>
        <v>43672.81</v>
      </c>
      <c r="H30" s="49">
        <f t="shared" si="13"/>
        <v>251700</v>
      </c>
      <c r="I30" s="49">
        <f t="shared" si="13"/>
        <v>2101368.4900000002</v>
      </c>
      <c r="J30" s="49">
        <f t="shared" si="13"/>
        <v>221431.50999999983</v>
      </c>
      <c r="K30" s="50">
        <f t="shared" si="1"/>
        <v>0.90467043654210444</v>
      </c>
      <c r="L30" s="34"/>
    </row>
    <row r="31" spans="1:12" ht="18.75" hidden="1">
      <c r="A31" s="41" t="str">
        <f t="shared" si="2"/>
        <v>b</v>
      </c>
      <c r="B31" s="48" t="s">
        <v>2</v>
      </c>
      <c r="C31" s="28" t="s">
        <v>6</v>
      </c>
      <c r="D31" s="49">
        <f t="shared" si="13"/>
        <v>0</v>
      </c>
      <c r="E31" s="49">
        <f t="shared" si="13"/>
        <v>0</v>
      </c>
      <c r="F31" s="49">
        <f t="shared" si="13"/>
        <v>0</v>
      </c>
      <c r="G31" s="49">
        <f t="shared" si="13"/>
        <v>0</v>
      </c>
      <c r="H31" s="49">
        <f t="shared" si="13"/>
        <v>0</v>
      </c>
      <c r="I31" s="49">
        <f t="shared" si="13"/>
        <v>0</v>
      </c>
      <c r="J31" s="49">
        <f t="shared" si="13"/>
        <v>0</v>
      </c>
      <c r="K31" s="50"/>
      <c r="L31" s="24"/>
    </row>
    <row r="32" spans="1:12" ht="18.75" hidden="1">
      <c r="A32" s="41" t="str">
        <f t="shared" si="2"/>
        <v>b</v>
      </c>
      <c r="B32" s="48" t="s">
        <v>2</v>
      </c>
      <c r="C32" s="29" t="s">
        <v>7</v>
      </c>
      <c r="D32" s="49">
        <f t="shared" si="13"/>
        <v>0</v>
      </c>
      <c r="E32" s="49">
        <f t="shared" si="13"/>
        <v>0</v>
      </c>
      <c r="F32" s="49">
        <f t="shared" si="13"/>
        <v>0</v>
      </c>
      <c r="G32" s="49">
        <f t="shared" si="13"/>
        <v>0</v>
      </c>
      <c r="H32" s="49">
        <f t="shared" si="13"/>
        <v>0</v>
      </c>
      <c r="I32" s="49">
        <f t="shared" si="13"/>
        <v>0</v>
      </c>
      <c r="J32" s="49">
        <f t="shared" si="13"/>
        <v>0</v>
      </c>
      <c r="K32" s="50"/>
      <c r="L32" s="24"/>
    </row>
    <row r="33" spans="1:12" ht="18.75" hidden="1">
      <c r="A33" s="41" t="str">
        <f t="shared" si="2"/>
        <v>b</v>
      </c>
      <c r="B33" s="48" t="s">
        <v>2</v>
      </c>
      <c r="C33" s="29" t="s">
        <v>8</v>
      </c>
      <c r="D33" s="49">
        <f t="shared" si="13"/>
        <v>0</v>
      </c>
      <c r="E33" s="49">
        <f t="shared" si="13"/>
        <v>0</v>
      </c>
      <c r="F33" s="49">
        <f t="shared" si="13"/>
        <v>0</v>
      </c>
      <c r="G33" s="49">
        <f t="shared" si="13"/>
        <v>0</v>
      </c>
      <c r="H33" s="49">
        <f t="shared" si="13"/>
        <v>0</v>
      </c>
      <c r="I33" s="49">
        <f t="shared" si="13"/>
        <v>0</v>
      </c>
      <c r="J33" s="49">
        <f t="shared" si="13"/>
        <v>0</v>
      </c>
      <c r="K33" s="50"/>
      <c r="L33" s="51"/>
    </row>
    <row r="34" spans="1:12" ht="18.75">
      <c r="A34" s="41" t="str">
        <f t="shared" si="2"/>
        <v>a</v>
      </c>
      <c r="B34" s="48" t="s">
        <v>2</v>
      </c>
      <c r="C34" s="29" t="s">
        <v>9</v>
      </c>
      <c r="D34" s="49">
        <f t="shared" si="13"/>
        <v>100000</v>
      </c>
      <c r="E34" s="49">
        <f t="shared" si="13"/>
        <v>100000</v>
      </c>
      <c r="F34" s="49">
        <f t="shared" si="13"/>
        <v>70362.95</v>
      </c>
      <c r="G34" s="49">
        <f t="shared" si="13"/>
        <v>0</v>
      </c>
      <c r="H34" s="49">
        <f t="shared" si="13"/>
        <v>29000</v>
      </c>
      <c r="I34" s="49">
        <f t="shared" si="13"/>
        <v>99362.95</v>
      </c>
      <c r="J34" s="49">
        <f t="shared" si="13"/>
        <v>637.05000000000291</v>
      </c>
      <c r="K34" s="50">
        <f t="shared" si="1"/>
        <v>0.99362949999999994</v>
      </c>
      <c r="L34" s="51"/>
    </row>
    <row r="35" spans="1:12" ht="18.75">
      <c r="A35" s="41" t="str">
        <f t="shared" si="2"/>
        <v>a</v>
      </c>
      <c r="B35" s="48" t="s">
        <v>2</v>
      </c>
      <c r="C35" s="29" t="s">
        <v>10</v>
      </c>
      <c r="D35" s="49">
        <f t="shared" si="13"/>
        <v>50000</v>
      </c>
      <c r="E35" s="49">
        <f t="shared" si="13"/>
        <v>49258</v>
      </c>
      <c r="F35" s="49">
        <f t="shared" si="13"/>
        <v>27055.210000000003</v>
      </c>
      <c r="G35" s="49">
        <f t="shared" si="13"/>
        <v>7908.01</v>
      </c>
      <c r="H35" s="49">
        <f t="shared" si="13"/>
        <v>7000</v>
      </c>
      <c r="I35" s="49">
        <f t="shared" si="13"/>
        <v>41963.22</v>
      </c>
      <c r="J35" s="49">
        <f t="shared" si="13"/>
        <v>7294.7799999999988</v>
      </c>
      <c r="K35" s="50">
        <f t="shared" si="1"/>
        <v>0.85190669535912955</v>
      </c>
      <c r="L35" s="51"/>
    </row>
    <row r="36" spans="1:12" ht="18.75">
      <c r="A36" s="41" t="str">
        <f t="shared" si="2"/>
        <v>a</v>
      </c>
      <c r="B36" s="48" t="s">
        <v>2</v>
      </c>
      <c r="C36" s="27" t="s">
        <v>11</v>
      </c>
      <c r="D36" s="49">
        <f t="shared" si="13"/>
        <v>30000</v>
      </c>
      <c r="E36" s="49">
        <f t="shared" si="13"/>
        <v>86516</v>
      </c>
      <c r="F36" s="49">
        <f t="shared" si="13"/>
        <v>79633.070000000007</v>
      </c>
      <c r="G36" s="49">
        <f t="shared" si="13"/>
        <v>0</v>
      </c>
      <c r="H36" s="49">
        <f t="shared" si="13"/>
        <v>6000</v>
      </c>
      <c r="I36" s="49">
        <f t="shared" si="13"/>
        <v>85633.07</v>
      </c>
      <c r="J36" s="49">
        <f t="shared" si="13"/>
        <v>882.92999999999302</v>
      </c>
      <c r="K36" s="50">
        <f t="shared" si="1"/>
        <v>0.98979460446622602</v>
      </c>
      <c r="L36" s="51"/>
    </row>
    <row r="37" spans="1:12" ht="18.75" hidden="1">
      <c r="A37" s="41" t="str">
        <f t="shared" si="2"/>
        <v>b</v>
      </c>
      <c r="B37" s="48" t="s">
        <v>2</v>
      </c>
      <c r="C37" s="27" t="s">
        <v>12</v>
      </c>
      <c r="D37" s="49">
        <f t="shared" si="13"/>
        <v>0</v>
      </c>
      <c r="E37" s="49">
        <f t="shared" si="13"/>
        <v>0</v>
      </c>
      <c r="F37" s="49">
        <f t="shared" si="13"/>
        <v>0</v>
      </c>
      <c r="G37" s="49">
        <f t="shared" si="13"/>
        <v>0</v>
      </c>
      <c r="H37" s="49">
        <f t="shared" si="13"/>
        <v>0</v>
      </c>
      <c r="I37" s="49">
        <f t="shared" si="13"/>
        <v>0</v>
      </c>
      <c r="J37" s="49">
        <f t="shared" si="13"/>
        <v>0</v>
      </c>
      <c r="K37" s="50"/>
      <c r="L37" s="24"/>
    </row>
    <row r="38" spans="1:12" ht="18.75" hidden="1">
      <c r="A38" s="41" t="str">
        <f t="shared" si="2"/>
        <v>b</v>
      </c>
      <c r="B38" s="48" t="s">
        <v>2</v>
      </c>
      <c r="C38" s="27" t="s">
        <v>13</v>
      </c>
      <c r="D38" s="49">
        <f t="shared" si="13"/>
        <v>0</v>
      </c>
      <c r="E38" s="49">
        <f t="shared" si="13"/>
        <v>0</v>
      </c>
      <c r="F38" s="49">
        <f t="shared" si="13"/>
        <v>0</v>
      </c>
      <c r="G38" s="49">
        <f t="shared" si="13"/>
        <v>0</v>
      </c>
      <c r="H38" s="49">
        <f t="shared" si="13"/>
        <v>0</v>
      </c>
      <c r="I38" s="49">
        <f t="shared" si="13"/>
        <v>0</v>
      </c>
      <c r="J38" s="49">
        <f t="shared" si="13"/>
        <v>0</v>
      </c>
      <c r="K38" s="50"/>
      <c r="L38" s="24"/>
    </row>
    <row r="39" spans="1:12" s="47" customFormat="1" ht="72">
      <c r="A39" s="41" t="str">
        <f t="shared" si="2"/>
        <v>a</v>
      </c>
      <c r="B39" s="42" t="s">
        <v>40</v>
      </c>
      <c r="C39" s="43" t="s">
        <v>41</v>
      </c>
      <c r="D39" s="44">
        <f t="shared" ref="D39:J39" si="14">D40+D48+D49+D50</f>
        <v>6800000</v>
      </c>
      <c r="E39" s="44">
        <f t="shared" si="14"/>
        <v>6384744</v>
      </c>
      <c r="F39" s="44">
        <f t="shared" si="14"/>
        <v>5178801.9000000004</v>
      </c>
      <c r="G39" s="44">
        <f t="shared" si="14"/>
        <v>51580.82</v>
      </c>
      <c r="H39" s="44">
        <f t="shared" si="14"/>
        <v>849480</v>
      </c>
      <c r="I39" s="44">
        <f t="shared" si="14"/>
        <v>6079862.7200000007</v>
      </c>
      <c r="J39" s="44">
        <f t="shared" si="14"/>
        <v>304881.27999999962</v>
      </c>
      <c r="K39" s="45">
        <f t="shared" si="1"/>
        <v>0.95224847229583531</v>
      </c>
      <c r="L39" s="46"/>
    </row>
    <row r="40" spans="1:12" ht="18.75">
      <c r="A40" s="41" t="str">
        <f t="shared" si="2"/>
        <v>a</v>
      </c>
      <c r="B40" s="48" t="s">
        <v>2</v>
      </c>
      <c r="C40" s="27" t="s">
        <v>3</v>
      </c>
      <c r="D40" s="49">
        <f t="shared" ref="D40:J40" si="15">D41+D42+D43+D44+D45+D46++D47</f>
        <v>6770000</v>
      </c>
      <c r="E40" s="49">
        <f t="shared" si="15"/>
        <v>6298228</v>
      </c>
      <c r="F40" s="49">
        <f t="shared" si="15"/>
        <v>5099168.83</v>
      </c>
      <c r="G40" s="49">
        <f t="shared" si="15"/>
        <v>51580.82</v>
      </c>
      <c r="H40" s="49">
        <f t="shared" si="15"/>
        <v>843480</v>
      </c>
      <c r="I40" s="49">
        <f t="shared" si="15"/>
        <v>5994229.6500000004</v>
      </c>
      <c r="J40" s="49">
        <f t="shared" si="15"/>
        <v>303998.34999999963</v>
      </c>
      <c r="K40" s="50">
        <f t="shared" si="1"/>
        <v>0.95173271751991206</v>
      </c>
      <c r="L40" s="51"/>
    </row>
    <row r="41" spans="1:12" ht="18.75">
      <c r="A41" s="41" t="str">
        <f t="shared" si="2"/>
        <v>a</v>
      </c>
      <c r="B41" s="48" t="s">
        <v>2</v>
      </c>
      <c r="C41" s="28" t="s">
        <v>4</v>
      </c>
      <c r="D41" s="49">
        <f>D53+D65</f>
        <v>4220000</v>
      </c>
      <c r="E41" s="49">
        <f>E53+E65</f>
        <v>3826170</v>
      </c>
      <c r="F41" s="49">
        <f t="shared" ref="F41:J41" si="16">F53+F65</f>
        <v>3195754.99</v>
      </c>
      <c r="G41" s="49">
        <f t="shared" si="16"/>
        <v>0</v>
      </c>
      <c r="H41" s="49">
        <f t="shared" si="16"/>
        <v>555780</v>
      </c>
      <c r="I41" s="49">
        <f t="shared" si="16"/>
        <v>3751534.99</v>
      </c>
      <c r="J41" s="49">
        <f t="shared" si="16"/>
        <v>74635.009999999835</v>
      </c>
      <c r="K41" s="50">
        <f t="shared" si="1"/>
        <v>0.98049354576508629</v>
      </c>
      <c r="L41" s="51"/>
    </row>
    <row r="42" spans="1:12" ht="18.75">
      <c r="A42" s="41" t="str">
        <f t="shared" si="2"/>
        <v>a</v>
      </c>
      <c r="B42" s="48" t="s">
        <v>2</v>
      </c>
      <c r="C42" s="28" t="s">
        <v>5</v>
      </c>
      <c r="D42" s="49">
        <f t="shared" ref="D42:J50" si="17">D54+D66</f>
        <v>2400000</v>
      </c>
      <c r="E42" s="49">
        <f t="shared" si="17"/>
        <v>2322800</v>
      </c>
      <c r="F42" s="49">
        <f t="shared" si="17"/>
        <v>1805995.6800000002</v>
      </c>
      <c r="G42" s="49">
        <f t="shared" si="17"/>
        <v>43672.81</v>
      </c>
      <c r="H42" s="49">
        <f t="shared" si="17"/>
        <v>251700</v>
      </c>
      <c r="I42" s="49">
        <f t="shared" si="17"/>
        <v>2101368.4900000002</v>
      </c>
      <c r="J42" s="49">
        <f t="shared" si="17"/>
        <v>221431.50999999983</v>
      </c>
      <c r="K42" s="50">
        <f t="shared" si="1"/>
        <v>0.90467043654210444</v>
      </c>
      <c r="L42" s="34"/>
    </row>
    <row r="43" spans="1:12" ht="18.75" hidden="1">
      <c r="A43" s="41" t="str">
        <f t="shared" si="2"/>
        <v>b</v>
      </c>
      <c r="B43" s="48" t="s">
        <v>2</v>
      </c>
      <c r="C43" s="28" t="s">
        <v>6</v>
      </c>
      <c r="D43" s="49">
        <f t="shared" si="17"/>
        <v>0</v>
      </c>
      <c r="E43" s="49">
        <f t="shared" si="17"/>
        <v>0</v>
      </c>
      <c r="F43" s="49">
        <f t="shared" si="17"/>
        <v>0</v>
      </c>
      <c r="G43" s="49">
        <f t="shared" si="17"/>
        <v>0</v>
      </c>
      <c r="H43" s="49">
        <f t="shared" si="17"/>
        <v>0</v>
      </c>
      <c r="I43" s="49">
        <f t="shared" si="17"/>
        <v>0</v>
      </c>
      <c r="J43" s="49">
        <f t="shared" si="17"/>
        <v>0</v>
      </c>
      <c r="K43" s="50"/>
      <c r="L43" s="24"/>
    </row>
    <row r="44" spans="1:12" ht="18.75" hidden="1">
      <c r="A44" s="41" t="str">
        <f t="shared" si="2"/>
        <v>b</v>
      </c>
      <c r="B44" s="48" t="s">
        <v>2</v>
      </c>
      <c r="C44" s="29" t="s">
        <v>7</v>
      </c>
      <c r="D44" s="49">
        <f t="shared" si="17"/>
        <v>0</v>
      </c>
      <c r="E44" s="49">
        <f t="shared" si="17"/>
        <v>0</v>
      </c>
      <c r="F44" s="49">
        <f t="shared" si="17"/>
        <v>0</v>
      </c>
      <c r="G44" s="49">
        <f t="shared" si="17"/>
        <v>0</v>
      </c>
      <c r="H44" s="49">
        <f t="shared" si="17"/>
        <v>0</v>
      </c>
      <c r="I44" s="49">
        <f t="shared" si="17"/>
        <v>0</v>
      </c>
      <c r="J44" s="49">
        <f t="shared" si="17"/>
        <v>0</v>
      </c>
      <c r="K44" s="50"/>
      <c r="L44" s="24"/>
    </row>
    <row r="45" spans="1:12" ht="18.75" hidden="1">
      <c r="A45" s="41" t="str">
        <f t="shared" si="2"/>
        <v>b</v>
      </c>
      <c r="B45" s="48" t="s">
        <v>2</v>
      </c>
      <c r="C45" s="29" t="s">
        <v>8</v>
      </c>
      <c r="D45" s="49">
        <f t="shared" si="17"/>
        <v>0</v>
      </c>
      <c r="E45" s="49">
        <f t="shared" si="17"/>
        <v>0</v>
      </c>
      <c r="F45" s="49">
        <f t="shared" si="17"/>
        <v>0</v>
      </c>
      <c r="G45" s="49">
        <f t="shared" si="17"/>
        <v>0</v>
      </c>
      <c r="H45" s="49">
        <f t="shared" si="17"/>
        <v>0</v>
      </c>
      <c r="I45" s="49">
        <f t="shared" si="17"/>
        <v>0</v>
      </c>
      <c r="J45" s="49">
        <f t="shared" si="17"/>
        <v>0</v>
      </c>
      <c r="K45" s="50"/>
      <c r="L45" s="51"/>
    </row>
    <row r="46" spans="1:12" ht="18.75">
      <c r="A46" s="41" t="str">
        <f t="shared" si="2"/>
        <v>a</v>
      </c>
      <c r="B46" s="48" t="s">
        <v>2</v>
      </c>
      <c r="C46" s="29" t="s">
        <v>9</v>
      </c>
      <c r="D46" s="49">
        <f t="shared" si="17"/>
        <v>100000</v>
      </c>
      <c r="E46" s="49">
        <f t="shared" si="17"/>
        <v>100000</v>
      </c>
      <c r="F46" s="49">
        <f t="shared" si="17"/>
        <v>70362.95</v>
      </c>
      <c r="G46" s="49">
        <f t="shared" si="17"/>
        <v>0</v>
      </c>
      <c r="H46" s="49">
        <f t="shared" si="17"/>
        <v>29000</v>
      </c>
      <c r="I46" s="49">
        <f t="shared" si="17"/>
        <v>99362.95</v>
      </c>
      <c r="J46" s="49">
        <f t="shared" si="17"/>
        <v>637.05000000000291</v>
      </c>
      <c r="K46" s="50">
        <f t="shared" si="1"/>
        <v>0.99362949999999994</v>
      </c>
      <c r="L46" s="51"/>
    </row>
    <row r="47" spans="1:12" ht="18.75">
      <c r="A47" s="41" t="str">
        <f t="shared" si="2"/>
        <v>a</v>
      </c>
      <c r="B47" s="48" t="s">
        <v>2</v>
      </c>
      <c r="C47" s="29" t="s">
        <v>10</v>
      </c>
      <c r="D47" s="49">
        <f t="shared" si="17"/>
        <v>50000</v>
      </c>
      <c r="E47" s="49">
        <f t="shared" si="17"/>
        <v>49258</v>
      </c>
      <c r="F47" s="49">
        <f t="shared" si="17"/>
        <v>27055.210000000003</v>
      </c>
      <c r="G47" s="49">
        <f t="shared" si="17"/>
        <v>7908.01</v>
      </c>
      <c r="H47" s="49">
        <f t="shared" si="17"/>
        <v>7000</v>
      </c>
      <c r="I47" s="49">
        <f t="shared" si="17"/>
        <v>41963.22</v>
      </c>
      <c r="J47" s="49">
        <f t="shared" si="17"/>
        <v>7294.7799999999988</v>
      </c>
      <c r="K47" s="50">
        <f t="shared" si="1"/>
        <v>0.85190669535912955</v>
      </c>
      <c r="L47" s="51"/>
    </row>
    <row r="48" spans="1:12" ht="18.75">
      <c r="A48" s="41" t="str">
        <f t="shared" si="2"/>
        <v>a</v>
      </c>
      <c r="B48" s="48" t="s">
        <v>2</v>
      </c>
      <c r="C48" s="27" t="s">
        <v>11</v>
      </c>
      <c r="D48" s="49">
        <f t="shared" si="17"/>
        <v>30000</v>
      </c>
      <c r="E48" s="49">
        <f t="shared" si="17"/>
        <v>86516</v>
      </c>
      <c r="F48" s="49">
        <f t="shared" si="17"/>
        <v>79633.070000000007</v>
      </c>
      <c r="G48" s="49">
        <f t="shared" si="17"/>
        <v>0</v>
      </c>
      <c r="H48" s="49">
        <f t="shared" si="17"/>
        <v>6000</v>
      </c>
      <c r="I48" s="49">
        <f t="shared" si="17"/>
        <v>85633.07</v>
      </c>
      <c r="J48" s="49">
        <f t="shared" si="17"/>
        <v>882.92999999999302</v>
      </c>
      <c r="K48" s="50">
        <f t="shared" si="1"/>
        <v>0.98979460446622602</v>
      </c>
      <c r="L48" s="51"/>
    </row>
    <row r="49" spans="1:12" ht="18.75" hidden="1">
      <c r="A49" s="41" t="str">
        <f t="shared" si="2"/>
        <v>b</v>
      </c>
      <c r="B49" s="48" t="s">
        <v>2</v>
      </c>
      <c r="C49" s="27" t="s">
        <v>12</v>
      </c>
      <c r="D49" s="49">
        <f t="shared" si="17"/>
        <v>0</v>
      </c>
      <c r="E49" s="49">
        <f t="shared" si="17"/>
        <v>0</v>
      </c>
      <c r="F49" s="49">
        <f t="shared" si="17"/>
        <v>0</v>
      </c>
      <c r="G49" s="49">
        <f t="shared" si="17"/>
        <v>0</v>
      </c>
      <c r="H49" s="49">
        <f t="shared" si="17"/>
        <v>0</v>
      </c>
      <c r="I49" s="49">
        <f t="shared" si="17"/>
        <v>0</v>
      </c>
      <c r="J49" s="49">
        <f t="shared" si="17"/>
        <v>0</v>
      </c>
      <c r="K49" s="50"/>
      <c r="L49" s="24"/>
    </row>
    <row r="50" spans="1:12" ht="18.75" hidden="1">
      <c r="A50" s="41" t="str">
        <f t="shared" si="2"/>
        <v>b</v>
      </c>
      <c r="B50" s="48" t="s">
        <v>2</v>
      </c>
      <c r="C50" s="27" t="s">
        <v>13</v>
      </c>
      <c r="D50" s="49">
        <f t="shared" si="17"/>
        <v>0</v>
      </c>
      <c r="E50" s="49">
        <f t="shared" si="17"/>
        <v>0</v>
      </c>
      <c r="F50" s="49">
        <f t="shared" si="17"/>
        <v>0</v>
      </c>
      <c r="G50" s="49">
        <f t="shared" si="17"/>
        <v>0</v>
      </c>
      <c r="H50" s="49">
        <f t="shared" si="17"/>
        <v>0</v>
      </c>
      <c r="I50" s="49">
        <f t="shared" si="17"/>
        <v>0</v>
      </c>
      <c r="J50" s="49">
        <f t="shared" si="17"/>
        <v>0</v>
      </c>
      <c r="K50" s="50"/>
      <c r="L50" s="24"/>
    </row>
    <row r="51" spans="1:12" s="47" customFormat="1" ht="69" customHeight="1">
      <c r="A51" s="41" t="str">
        <f t="shared" si="2"/>
        <v>a</v>
      </c>
      <c r="B51" s="42" t="s">
        <v>42</v>
      </c>
      <c r="C51" s="43" t="s">
        <v>41</v>
      </c>
      <c r="D51" s="44">
        <f t="shared" ref="D51:J51" si="18">D52+D60+D61+D62</f>
        <v>6800000</v>
      </c>
      <c r="E51" s="44">
        <f t="shared" si="18"/>
        <v>5704744</v>
      </c>
      <c r="F51" s="44">
        <f t="shared" si="18"/>
        <v>5041660.1900000004</v>
      </c>
      <c r="G51" s="44">
        <f t="shared" si="18"/>
        <v>51580.82</v>
      </c>
      <c r="H51" s="44">
        <f t="shared" si="18"/>
        <v>308480</v>
      </c>
      <c r="I51" s="44">
        <f t="shared" si="18"/>
        <v>5401721.0100000007</v>
      </c>
      <c r="J51" s="44">
        <f t="shared" si="18"/>
        <v>303022.9899999997</v>
      </c>
      <c r="K51" s="45">
        <f t="shared" si="1"/>
        <v>0.94688228078245062</v>
      </c>
      <c r="L51" s="46"/>
    </row>
    <row r="52" spans="1:12" ht="18.75">
      <c r="A52" s="41" t="str">
        <f t="shared" si="2"/>
        <v>a</v>
      </c>
      <c r="B52" s="48" t="s">
        <v>2</v>
      </c>
      <c r="C52" s="27" t="s">
        <v>3</v>
      </c>
      <c r="D52" s="49">
        <f t="shared" ref="D52:J52" si="19">D53+D54+D55+D56+D57+D58++D59</f>
        <v>6770000</v>
      </c>
      <c r="E52" s="49">
        <f t="shared" si="19"/>
        <v>5618228</v>
      </c>
      <c r="F52" s="49">
        <f t="shared" si="19"/>
        <v>4962027.12</v>
      </c>
      <c r="G52" s="49">
        <f t="shared" si="19"/>
        <v>51580.82</v>
      </c>
      <c r="H52" s="49">
        <f t="shared" si="19"/>
        <v>302480</v>
      </c>
      <c r="I52" s="49">
        <f t="shared" si="19"/>
        <v>5316087.9400000004</v>
      </c>
      <c r="J52" s="49">
        <f t="shared" si="19"/>
        <v>302140.05999999971</v>
      </c>
      <c r="K52" s="50">
        <f t="shared" si="1"/>
        <v>0.94622146698211618</v>
      </c>
      <c r="L52" s="51"/>
    </row>
    <row r="53" spans="1:12" ht="18.75">
      <c r="A53" s="41" t="str">
        <f t="shared" si="2"/>
        <v>a</v>
      </c>
      <c r="B53" s="52"/>
      <c r="C53" s="28" t="s">
        <v>4</v>
      </c>
      <c r="D53" s="49">
        <v>4220000</v>
      </c>
      <c r="E53" s="49">
        <v>3366170</v>
      </c>
      <c r="F53" s="49">
        <v>3089284.45</v>
      </c>
      <c r="G53" s="49"/>
      <c r="H53" s="49">
        <f>101390*2</f>
        <v>202780</v>
      </c>
      <c r="I53" s="49">
        <f t="shared" ref="I53:I62" si="20">F53+G53+H53</f>
        <v>3292064.45</v>
      </c>
      <c r="J53" s="49">
        <f t="shared" ref="J53:J62" si="21">E53-I53</f>
        <v>74105.549999999814</v>
      </c>
      <c r="K53" s="50">
        <f t="shared" si="1"/>
        <v>0.97798520276753709</v>
      </c>
      <c r="L53" s="51"/>
    </row>
    <row r="54" spans="1:12" ht="78.75">
      <c r="A54" s="41" t="str">
        <f t="shared" si="2"/>
        <v>a</v>
      </c>
      <c r="B54" s="48" t="s">
        <v>2</v>
      </c>
      <c r="C54" s="28" t="s">
        <v>5</v>
      </c>
      <c r="D54" s="49">
        <v>2400000</v>
      </c>
      <c r="E54" s="49">
        <v>2122800</v>
      </c>
      <c r="F54" s="49">
        <v>1777793.37</v>
      </c>
      <c r="G54" s="49">
        <v>43672.81</v>
      </c>
      <c r="H54" s="49">
        <f>15350*2+50000</f>
        <v>80700</v>
      </c>
      <c r="I54" s="49">
        <f t="shared" si="20"/>
        <v>1902166.1800000002</v>
      </c>
      <c r="J54" s="49">
        <f t="shared" si="21"/>
        <v>220633.81999999983</v>
      </c>
      <c r="K54" s="50">
        <f t="shared" si="1"/>
        <v>0.89606471641228569</v>
      </c>
      <c r="L54" s="34" t="s">
        <v>43</v>
      </c>
    </row>
    <row r="55" spans="1:12" ht="18.75" hidden="1">
      <c r="A55" s="41" t="str">
        <f t="shared" si="2"/>
        <v>b</v>
      </c>
      <c r="B55" s="48" t="s">
        <v>2</v>
      </c>
      <c r="C55" s="28" t="s">
        <v>6</v>
      </c>
      <c r="D55" s="49"/>
      <c r="E55" s="49"/>
      <c r="F55" s="49"/>
      <c r="G55" s="49"/>
      <c r="H55" s="49"/>
      <c r="I55" s="49">
        <f t="shared" si="20"/>
        <v>0</v>
      </c>
      <c r="J55" s="49">
        <f t="shared" si="21"/>
        <v>0</v>
      </c>
      <c r="K55" s="50"/>
      <c r="L55" s="24"/>
    </row>
    <row r="56" spans="1:12" ht="18.75" hidden="1">
      <c r="A56" s="41" t="str">
        <f t="shared" si="2"/>
        <v>b</v>
      </c>
      <c r="B56" s="48" t="s">
        <v>2</v>
      </c>
      <c r="C56" s="29" t="s">
        <v>7</v>
      </c>
      <c r="D56" s="49"/>
      <c r="E56" s="49"/>
      <c r="F56" s="49"/>
      <c r="G56" s="49"/>
      <c r="H56" s="49"/>
      <c r="I56" s="49">
        <f t="shared" si="20"/>
        <v>0</v>
      </c>
      <c r="J56" s="49">
        <f t="shared" si="21"/>
        <v>0</v>
      </c>
      <c r="K56" s="50"/>
      <c r="L56" s="24"/>
    </row>
    <row r="57" spans="1:12" ht="18.75" hidden="1">
      <c r="A57" s="41" t="str">
        <f t="shared" si="2"/>
        <v>b</v>
      </c>
      <c r="B57" s="48" t="s">
        <v>2</v>
      </c>
      <c r="C57" s="29" t="s">
        <v>8</v>
      </c>
      <c r="D57" s="49"/>
      <c r="E57" s="49"/>
      <c r="F57" s="49"/>
      <c r="G57" s="49"/>
      <c r="H57" s="49"/>
      <c r="I57" s="49">
        <f t="shared" si="20"/>
        <v>0</v>
      </c>
      <c r="J57" s="49">
        <f t="shared" si="21"/>
        <v>0</v>
      </c>
      <c r="K57" s="50"/>
      <c r="L57" s="51"/>
    </row>
    <row r="58" spans="1:12" ht="18.75">
      <c r="A58" s="41" t="str">
        <f t="shared" si="2"/>
        <v>a</v>
      </c>
      <c r="B58" s="48" t="s">
        <v>2</v>
      </c>
      <c r="C58" s="29" t="s">
        <v>9</v>
      </c>
      <c r="D58" s="49">
        <v>100000</v>
      </c>
      <c r="E58" s="49">
        <v>85000</v>
      </c>
      <c r="F58" s="49">
        <v>67894.09</v>
      </c>
      <c r="G58" s="49"/>
      <c r="H58" s="49">
        <v>17000</v>
      </c>
      <c r="I58" s="49">
        <f t="shared" si="20"/>
        <v>84894.09</v>
      </c>
      <c r="J58" s="49">
        <f t="shared" si="21"/>
        <v>105.91000000000349</v>
      </c>
      <c r="K58" s="50">
        <f t="shared" si="1"/>
        <v>0.99875399999999992</v>
      </c>
      <c r="L58" s="51"/>
    </row>
    <row r="59" spans="1:12" ht="18.75">
      <c r="A59" s="41" t="str">
        <f t="shared" si="2"/>
        <v>a</v>
      </c>
      <c r="B59" s="48" t="s">
        <v>2</v>
      </c>
      <c r="C59" s="29" t="s">
        <v>10</v>
      </c>
      <c r="D59" s="49">
        <v>50000</v>
      </c>
      <c r="E59" s="49">
        <v>44258</v>
      </c>
      <c r="F59" s="49">
        <v>27055.210000000003</v>
      </c>
      <c r="G59" s="49">
        <v>7908.01</v>
      </c>
      <c r="H59" s="49">
        <v>2000</v>
      </c>
      <c r="I59" s="49">
        <f t="shared" si="20"/>
        <v>36963.22</v>
      </c>
      <c r="J59" s="49">
        <f t="shared" si="21"/>
        <v>7294.7799999999988</v>
      </c>
      <c r="K59" s="50">
        <f t="shared" si="1"/>
        <v>0.8351760133761128</v>
      </c>
      <c r="L59" s="51"/>
    </row>
    <row r="60" spans="1:12" ht="18.75">
      <c r="A60" s="41" t="str">
        <f t="shared" si="2"/>
        <v>a</v>
      </c>
      <c r="B60" s="48" t="s">
        <v>2</v>
      </c>
      <c r="C60" s="27" t="s">
        <v>11</v>
      </c>
      <c r="D60" s="49">
        <v>30000</v>
      </c>
      <c r="E60" s="49">
        <v>86516</v>
      </c>
      <c r="F60" s="49">
        <v>79633.070000000007</v>
      </c>
      <c r="G60" s="49"/>
      <c r="H60" s="49">
        <v>6000</v>
      </c>
      <c r="I60" s="49">
        <f t="shared" si="20"/>
        <v>85633.07</v>
      </c>
      <c r="J60" s="49">
        <f t="shared" si="21"/>
        <v>882.92999999999302</v>
      </c>
      <c r="K60" s="50">
        <f t="shared" si="1"/>
        <v>0.98979460446622602</v>
      </c>
      <c r="L60" s="51"/>
    </row>
    <row r="61" spans="1:12" ht="18.75" hidden="1">
      <c r="A61" s="41" t="str">
        <f t="shared" si="2"/>
        <v>b</v>
      </c>
      <c r="B61" s="48" t="s">
        <v>2</v>
      </c>
      <c r="C61" s="27" t="s">
        <v>12</v>
      </c>
      <c r="D61" s="49"/>
      <c r="E61" s="49"/>
      <c r="F61" s="49"/>
      <c r="G61" s="49"/>
      <c r="H61" s="49"/>
      <c r="I61" s="49">
        <f t="shared" si="20"/>
        <v>0</v>
      </c>
      <c r="J61" s="49">
        <f t="shared" si="21"/>
        <v>0</v>
      </c>
      <c r="K61" s="50"/>
      <c r="L61" s="24"/>
    </row>
    <row r="62" spans="1:12" ht="18.75" hidden="1">
      <c r="A62" s="41" t="str">
        <f t="shared" si="2"/>
        <v>b</v>
      </c>
      <c r="B62" s="48" t="s">
        <v>2</v>
      </c>
      <c r="C62" s="27" t="s">
        <v>13</v>
      </c>
      <c r="D62" s="49"/>
      <c r="E62" s="49"/>
      <c r="F62" s="49"/>
      <c r="G62" s="49"/>
      <c r="H62" s="49"/>
      <c r="I62" s="49">
        <f t="shared" si="20"/>
        <v>0</v>
      </c>
      <c r="J62" s="49">
        <f t="shared" si="21"/>
        <v>0</v>
      </c>
      <c r="K62" s="50"/>
      <c r="L62" s="24"/>
    </row>
    <row r="63" spans="1:12" s="47" customFormat="1" ht="69" customHeight="1">
      <c r="A63" s="41" t="str">
        <f t="shared" si="2"/>
        <v>a</v>
      </c>
      <c r="B63" s="42" t="s">
        <v>44</v>
      </c>
      <c r="C63" s="43" t="s">
        <v>45</v>
      </c>
      <c r="D63" s="44">
        <f t="shared" ref="D63:J63" si="22">D64+D72+D73+D74</f>
        <v>0</v>
      </c>
      <c r="E63" s="44">
        <f t="shared" si="22"/>
        <v>680000</v>
      </c>
      <c r="F63" s="44">
        <f t="shared" si="22"/>
        <v>137141.71</v>
      </c>
      <c r="G63" s="44">
        <f t="shared" si="22"/>
        <v>0</v>
      </c>
      <c r="H63" s="44">
        <f t="shared" si="22"/>
        <v>541000</v>
      </c>
      <c r="I63" s="44">
        <f t="shared" si="22"/>
        <v>678141.71</v>
      </c>
      <c r="J63" s="44">
        <f t="shared" si="22"/>
        <v>1858.2900000000227</v>
      </c>
      <c r="K63" s="45">
        <f t="shared" si="1"/>
        <v>0.99726722058823525</v>
      </c>
      <c r="L63" s="46"/>
    </row>
    <row r="64" spans="1:12" ht="18.75">
      <c r="A64" s="41" t="str">
        <f t="shared" si="2"/>
        <v>a</v>
      </c>
      <c r="B64" s="48" t="s">
        <v>2</v>
      </c>
      <c r="C64" s="27" t="s">
        <v>3</v>
      </c>
      <c r="D64" s="49">
        <f t="shared" ref="D64:J64" si="23">D65+D66+D67+D68+D69+D70++D71</f>
        <v>0</v>
      </c>
      <c r="E64" s="49">
        <f t="shared" si="23"/>
        <v>680000</v>
      </c>
      <c r="F64" s="49">
        <f t="shared" si="23"/>
        <v>137141.71</v>
      </c>
      <c r="G64" s="49">
        <f t="shared" si="23"/>
        <v>0</v>
      </c>
      <c r="H64" s="49">
        <f t="shared" si="23"/>
        <v>541000</v>
      </c>
      <c r="I64" s="49">
        <f t="shared" si="23"/>
        <v>678141.71</v>
      </c>
      <c r="J64" s="49">
        <f t="shared" si="23"/>
        <v>1858.2900000000227</v>
      </c>
      <c r="K64" s="50">
        <f t="shared" si="1"/>
        <v>0.99726722058823525</v>
      </c>
      <c r="L64" s="51"/>
    </row>
    <row r="65" spans="1:12" ht="18.75">
      <c r="A65" s="41" t="str">
        <f t="shared" si="2"/>
        <v>a</v>
      </c>
      <c r="B65" s="48" t="s">
        <v>2</v>
      </c>
      <c r="C65" s="28" t="s">
        <v>4</v>
      </c>
      <c r="D65" s="49"/>
      <c r="E65" s="49">
        <v>460000</v>
      </c>
      <c r="F65" s="49">
        <v>106470.54</v>
      </c>
      <c r="G65" s="49"/>
      <c r="H65" s="49">
        <v>353000</v>
      </c>
      <c r="I65" s="49">
        <f t="shared" ref="I65:I74" si="24">F65+G65+H65</f>
        <v>459470.54</v>
      </c>
      <c r="J65" s="49">
        <f t="shared" ref="J65:J74" si="25">E65-I65</f>
        <v>529.46000000002095</v>
      </c>
      <c r="K65" s="50">
        <f t="shared" si="1"/>
        <v>0.99884899999999999</v>
      </c>
      <c r="L65" s="51"/>
    </row>
    <row r="66" spans="1:12" ht="18.75">
      <c r="A66" s="41" t="str">
        <f t="shared" si="2"/>
        <v>a</v>
      </c>
      <c r="B66" s="48" t="s">
        <v>2</v>
      </c>
      <c r="C66" s="28" t="s">
        <v>5</v>
      </c>
      <c r="D66" s="49"/>
      <c r="E66" s="49">
        <v>200000</v>
      </c>
      <c r="F66" s="49">
        <v>28202.31</v>
      </c>
      <c r="G66" s="49"/>
      <c r="H66" s="49">
        <v>171000</v>
      </c>
      <c r="I66" s="49">
        <f t="shared" si="24"/>
        <v>199202.31</v>
      </c>
      <c r="J66" s="49">
        <f t="shared" si="25"/>
        <v>797.69000000000233</v>
      </c>
      <c r="K66" s="50">
        <f t="shared" si="1"/>
        <v>0.99601154999999997</v>
      </c>
      <c r="L66" s="51"/>
    </row>
    <row r="67" spans="1:12" ht="18.75" hidden="1">
      <c r="A67" s="41" t="str">
        <f t="shared" si="2"/>
        <v>b</v>
      </c>
      <c r="B67" s="48" t="s">
        <v>2</v>
      </c>
      <c r="C67" s="28" t="s">
        <v>6</v>
      </c>
      <c r="D67" s="49"/>
      <c r="E67" s="49"/>
      <c r="F67" s="49"/>
      <c r="G67" s="49"/>
      <c r="H67" s="49"/>
      <c r="I67" s="49">
        <f t="shared" si="24"/>
        <v>0</v>
      </c>
      <c r="J67" s="49">
        <f t="shared" si="25"/>
        <v>0</v>
      </c>
      <c r="K67" s="50"/>
      <c r="L67" s="24"/>
    </row>
    <row r="68" spans="1:12" ht="18.75" hidden="1">
      <c r="A68" s="41" t="str">
        <f t="shared" ref="A68:A131" si="26">IF((D68+E68+H68)&gt;0,"a","b")</f>
        <v>b</v>
      </c>
      <c r="B68" s="48" t="s">
        <v>2</v>
      </c>
      <c r="C68" s="29" t="s">
        <v>7</v>
      </c>
      <c r="D68" s="49"/>
      <c r="E68" s="49"/>
      <c r="F68" s="49"/>
      <c r="G68" s="49"/>
      <c r="H68" s="49"/>
      <c r="I68" s="49">
        <f t="shared" si="24"/>
        <v>0</v>
      </c>
      <c r="J68" s="49">
        <f t="shared" si="25"/>
        <v>0</v>
      </c>
      <c r="K68" s="50"/>
      <c r="L68" s="24"/>
    </row>
    <row r="69" spans="1:12" ht="18.75" hidden="1">
      <c r="A69" s="41" t="str">
        <f t="shared" si="26"/>
        <v>b</v>
      </c>
      <c r="B69" s="48" t="s">
        <v>2</v>
      </c>
      <c r="C69" s="29" t="s">
        <v>8</v>
      </c>
      <c r="D69" s="49"/>
      <c r="E69" s="49"/>
      <c r="F69" s="49"/>
      <c r="G69" s="49"/>
      <c r="H69" s="49"/>
      <c r="I69" s="49">
        <f t="shared" si="24"/>
        <v>0</v>
      </c>
      <c r="J69" s="49">
        <f t="shared" si="25"/>
        <v>0</v>
      </c>
      <c r="K69" s="50"/>
      <c r="L69" s="51"/>
    </row>
    <row r="70" spans="1:12" ht="18.75">
      <c r="A70" s="41" t="str">
        <f t="shared" si="26"/>
        <v>a</v>
      </c>
      <c r="B70" s="48" t="s">
        <v>2</v>
      </c>
      <c r="C70" s="29" t="s">
        <v>9</v>
      </c>
      <c r="D70" s="49"/>
      <c r="E70" s="49">
        <v>15000</v>
      </c>
      <c r="F70" s="49">
        <v>2468.86</v>
      </c>
      <c r="G70" s="49"/>
      <c r="H70" s="49">
        <v>12000</v>
      </c>
      <c r="I70" s="49">
        <f t="shared" si="24"/>
        <v>14468.86</v>
      </c>
      <c r="J70" s="49">
        <f t="shared" si="25"/>
        <v>531.13999999999942</v>
      </c>
      <c r="K70" s="50">
        <f t="shared" ref="K70:K126" si="27">I70/E70</f>
        <v>0.96459066666666671</v>
      </c>
      <c r="L70" s="51"/>
    </row>
    <row r="71" spans="1:12" ht="18.75">
      <c r="A71" s="41" t="str">
        <f t="shared" si="26"/>
        <v>a</v>
      </c>
      <c r="B71" s="48" t="s">
        <v>2</v>
      </c>
      <c r="C71" s="29" t="s">
        <v>10</v>
      </c>
      <c r="D71" s="49"/>
      <c r="E71" s="49">
        <v>5000</v>
      </c>
      <c r="F71" s="49"/>
      <c r="G71" s="49"/>
      <c r="H71" s="49">
        <v>5000</v>
      </c>
      <c r="I71" s="49">
        <f t="shared" si="24"/>
        <v>5000</v>
      </c>
      <c r="J71" s="49">
        <f t="shared" si="25"/>
        <v>0</v>
      </c>
      <c r="K71" s="50">
        <f t="shared" si="27"/>
        <v>1</v>
      </c>
      <c r="L71" s="51"/>
    </row>
    <row r="72" spans="1:12" ht="18.75" hidden="1">
      <c r="A72" s="41" t="str">
        <f t="shared" si="26"/>
        <v>b</v>
      </c>
      <c r="B72" s="48" t="s">
        <v>2</v>
      </c>
      <c r="C72" s="27" t="s">
        <v>11</v>
      </c>
      <c r="D72" s="49"/>
      <c r="E72" s="49"/>
      <c r="F72" s="49"/>
      <c r="G72" s="49"/>
      <c r="H72" s="49"/>
      <c r="I72" s="49">
        <f t="shared" si="24"/>
        <v>0</v>
      </c>
      <c r="J72" s="49">
        <f t="shared" si="25"/>
        <v>0</v>
      </c>
      <c r="K72" s="50"/>
      <c r="L72" s="51"/>
    </row>
    <row r="73" spans="1:12" ht="18.75" hidden="1">
      <c r="A73" s="41" t="str">
        <f t="shared" si="26"/>
        <v>b</v>
      </c>
      <c r="B73" s="48" t="s">
        <v>2</v>
      </c>
      <c r="C73" s="27" t="s">
        <v>12</v>
      </c>
      <c r="D73" s="49"/>
      <c r="E73" s="49"/>
      <c r="F73" s="49"/>
      <c r="G73" s="49"/>
      <c r="H73" s="49"/>
      <c r="I73" s="49">
        <f t="shared" si="24"/>
        <v>0</v>
      </c>
      <c r="J73" s="49">
        <f t="shared" si="25"/>
        <v>0</v>
      </c>
      <c r="K73" s="50"/>
      <c r="L73" s="24"/>
    </row>
    <row r="74" spans="1:12" ht="18.75" hidden="1">
      <c r="A74" s="41" t="str">
        <f t="shared" si="26"/>
        <v>b</v>
      </c>
      <c r="B74" s="48" t="s">
        <v>2</v>
      </c>
      <c r="C74" s="27" t="s">
        <v>13</v>
      </c>
      <c r="D74" s="49"/>
      <c r="E74" s="49"/>
      <c r="F74" s="49"/>
      <c r="G74" s="49"/>
      <c r="H74" s="49"/>
      <c r="I74" s="49">
        <f t="shared" si="24"/>
        <v>0</v>
      </c>
      <c r="J74" s="49">
        <f t="shared" si="25"/>
        <v>0</v>
      </c>
      <c r="K74" s="50"/>
      <c r="L74" s="24"/>
    </row>
    <row r="75" spans="1:12" s="47" customFormat="1" ht="108">
      <c r="A75" s="41" t="str">
        <f t="shared" si="26"/>
        <v>a</v>
      </c>
      <c r="B75" s="42" t="s">
        <v>46</v>
      </c>
      <c r="C75" s="43" t="s">
        <v>47</v>
      </c>
      <c r="D75" s="44">
        <f t="shared" ref="D75:J75" si="28">D76+D84+D85+D86</f>
        <v>400000</v>
      </c>
      <c r="E75" s="44">
        <f t="shared" si="28"/>
        <v>400000</v>
      </c>
      <c r="F75" s="44">
        <f t="shared" si="28"/>
        <v>317592.58</v>
      </c>
      <c r="G75" s="44">
        <f t="shared" si="28"/>
        <v>0</v>
      </c>
      <c r="H75" s="44">
        <f t="shared" si="28"/>
        <v>69600</v>
      </c>
      <c r="I75" s="44">
        <f t="shared" si="28"/>
        <v>387192.58</v>
      </c>
      <c r="J75" s="44">
        <f t="shared" si="28"/>
        <v>12807.42</v>
      </c>
      <c r="K75" s="45">
        <f t="shared" si="27"/>
        <v>0.96798145000000002</v>
      </c>
      <c r="L75" s="46"/>
    </row>
    <row r="76" spans="1:12" ht="18.75">
      <c r="A76" s="41" t="str">
        <f t="shared" si="26"/>
        <v>a</v>
      </c>
      <c r="B76" s="48" t="s">
        <v>2</v>
      </c>
      <c r="C76" s="27" t="s">
        <v>3</v>
      </c>
      <c r="D76" s="49">
        <f t="shared" ref="D76:J76" si="29">D77+D78+D79+D80+D81+D82++D83</f>
        <v>400000</v>
      </c>
      <c r="E76" s="49">
        <f t="shared" si="29"/>
        <v>400000</v>
      </c>
      <c r="F76" s="49">
        <f t="shared" si="29"/>
        <v>317592.58</v>
      </c>
      <c r="G76" s="49">
        <f t="shared" si="29"/>
        <v>0</v>
      </c>
      <c r="H76" s="49">
        <f t="shared" si="29"/>
        <v>69600</v>
      </c>
      <c r="I76" s="49">
        <f t="shared" si="29"/>
        <v>387192.58</v>
      </c>
      <c r="J76" s="49">
        <f t="shared" si="29"/>
        <v>12807.42</v>
      </c>
      <c r="K76" s="50">
        <f t="shared" si="27"/>
        <v>0.96798145000000002</v>
      </c>
      <c r="L76" s="51"/>
    </row>
    <row r="77" spans="1:12" ht="18.75">
      <c r="A77" s="41" t="str">
        <f t="shared" si="26"/>
        <v>a</v>
      </c>
      <c r="B77" s="48" t="s">
        <v>2</v>
      </c>
      <c r="C77" s="28" t="s">
        <v>4</v>
      </c>
      <c r="D77" s="49">
        <f>D89+D101</f>
        <v>173000</v>
      </c>
      <c r="E77" s="49">
        <f>E89+E101</f>
        <v>173000</v>
      </c>
      <c r="F77" s="49">
        <f t="shared" ref="F77:J77" si="30">F89+F101</f>
        <v>140000.15</v>
      </c>
      <c r="G77" s="49">
        <f t="shared" si="30"/>
        <v>0</v>
      </c>
      <c r="H77" s="49">
        <f t="shared" si="30"/>
        <v>25600</v>
      </c>
      <c r="I77" s="49">
        <f t="shared" si="30"/>
        <v>165600.15</v>
      </c>
      <c r="J77" s="49">
        <f t="shared" si="30"/>
        <v>7399.8500000000058</v>
      </c>
      <c r="K77" s="50">
        <f t="shared" si="27"/>
        <v>0.95722630057803459</v>
      </c>
      <c r="L77" s="51"/>
    </row>
    <row r="78" spans="1:12" ht="18.75">
      <c r="A78" s="41" t="str">
        <f t="shared" si="26"/>
        <v>a</v>
      </c>
      <c r="B78" s="48" t="s">
        <v>2</v>
      </c>
      <c r="C78" s="28" t="s">
        <v>5</v>
      </c>
      <c r="D78" s="49">
        <f t="shared" ref="D78:J86" si="31">D90+D102</f>
        <v>221000</v>
      </c>
      <c r="E78" s="49">
        <f t="shared" si="31"/>
        <v>221000</v>
      </c>
      <c r="F78" s="49">
        <f t="shared" si="31"/>
        <v>174839.1</v>
      </c>
      <c r="G78" s="49">
        <f t="shared" si="31"/>
        <v>0</v>
      </c>
      <c r="H78" s="49">
        <f t="shared" si="31"/>
        <v>43000</v>
      </c>
      <c r="I78" s="49">
        <f t="shared" si="31"/>
        <v>217839.1</v>
      </c>
      <c r="J78" s="49">
        <f t="shared" si="31"/>
        <v>3160.8999999999942</v>
      </c>
      <c r="K78" s="50">
        <f t="shared" si="27"/>
        <v>0.98569728506787335</v>
      </c>
      <c r="L78" s="51"/>
    </row>
    <row r="79" spans="1:12" ht="18.75" hidden="1">
      <c r="A79" s="41" t="str">
        <f t="shared" si="26"/>
        <v>b</v>
      </c>
      <c r="B79" s="48" t="s">
        <v>2</v>
      </c>
      <c r="C79" s="28" t="s">
        <v>6</v>
      </c>
      <c r="D79" s="49">
        <f t="shared" si="31"/>
        <v>0</v>
      </c>
      <c r="E79" s="49">
        <f t="shared" si="31"/>
        <v>0</v>
      </c>
      <c r="F79" s="49">
        <f t="shared" si="31"/>
        <v>0</v>
      </c>
      <c r="G79" s="49">
        <f t="shared" si="31"/>
        <v>0</v>
      </c>
      <c r="H79" s="49">
        <f t="shared" si="31"/>
        <v>0</v>
      </c>
      <c r="I79" s="49">
        <f t="shared" si="31"/>
        <v>0</v>
      </c>
      <c r="J79" s="49">
        <f t="shared" si="31"/>
        <v>0</v>
      </c>
      <c r="K79" s="50"/>
      <c r="L79" s="24"/>
    </row>
    <row r="80" spans="1:12" ht="18.75" hidden="1">
      <c r="A80" s="41" t="str">
        <f t="shared" si="26"/>
        <v>b</v>
      </c>
      <c r="B80" s="48" t="s">
        <v>2</v>
      </c>
      <c r="C80" s="29" t="s">
        <v>7</v>
      </c>
      <c r="D80" s="49">
        <f t="shared" si="31"/>
        <v>0</v>
      </c>
      <c r="E80" s="49">
        <f t="shared" si="31"/>
        <v>0</v>
      </c>
      <c r="F80" s="49">
        <f t="shared" si="31"/>
        <v>0</v>
      </c>
      <c r="G80" s="49">
        <f t="shared" si="31"/>
        <v>0</v>
      </c>
      <c r="H80" s="49">
        <f t="shared" si="31"/>
        <v>0</v>
      </c>
      <c r="I80" s="49">
        <f t="shared" si="31"/>
        <v>0</v>
      </c>
      <c r="J80" s="49">
        <f t="shared" si="31"/>
        <v>0</v>
      </c>
      <c r="K80" s="50"/>
      <c r="L80" s="24"/>
    </row>
    <row r="81" spans="1:12" ht="18.75" hidden="1">
      <c r="A81" s="41" t="str">
        <f t="shared" si="26"/>
        <v>b</v>
      </c>
      <c r="B81" s="48" t="s">
        <v>2</v>
      </c>
      <c r="C81" s="29" t="s">
        <v>8</v>
      </c>
      <c r="D81" s="49">
        <f t="shared" si="31"/>
        <v>0</v>
      </c>
      <c r="E81" s="49">
        <f t="shared" si="31"/>
        <v>0</v>
      </c>
      <c r="F81" s="49">
        <f t="shared" si="31"/>
        <v>0</v>
      </c>
      <c r="G81" s="49">
        <f t="shared" si="31"/>
        <v>0</v>
      </c>
      <c r="H81" s="49">
        <f t="shared" si="31"/>
        <v>0</v>
      </c>
      <c r="I81" s="49">
        <f t="shared" si="31"/>
        <v>0</v>
      </c>
      <c r="J81" s="49">
        <f t="shared" si="31"/>
        <v>0</v>
      </c>
      <c r="K81" s="50"/>
      <c r="L81" s="51"/>
    </row>
    <row r="82" spans="1:12" ht="18.75">
      <c r="A82" s="41" t="str">
        <f t="shared" si="26"/>
        <v>a</v>
      </c>
      <c r="B82" s="48" t="s">
        <v>2</v>
      </c>
      <c r="C82" s="29" t="s">
        <v>9</v>
      </c>
      <c r="D82" s="49">
        <f t="shared" si="31"/>
        <v>4000</v>
      </c>
      <c r="E82" s="49">
        <f t="shared" si="31"/>
        <v>4000</v>
      </c>
      <c r="F82" s="49">
        <f t="shared" si="31"/>
        <v>2653.33</v>
      </c>
      <c r="G82" s="49">
        <f t="shared" si="31"/>
        <v>0</v>
      </c>
      <c r="H82" s="49">
        <f t="shared" si="31"/>
        <v>1000</v>
      </c>
      <c r="I82" s="49">
        <f t="shared" si="31"/>
        <v>3653.33</v>
      </c>
      <c r="J82" s="49">
        <f t="shared" si="31"/>
        <v>346.67000000000007</v>
      </c>
      <c r="K82" s="50">
        <f t="shared" si="27"/>
        <v>0.91333249999999999</v>
      </c>
      <c r="L82" s="51"/>
    </row>
    <row r="83" spans="1:12" ht="18.75">
      <c r="A83" s="41" t="str">
        <f t="shared" si="26"/>
        <v>a</v>
      </c>
      <c r="B83" s="48" t="s">
        <v>2</v>
      </c>
      <c r="C83" s="29" t="s">
        <v>10</v>
      </c>
      <c r="D83" s="49">
        <f t="shared" si="31"/>
        <v>2000</v>
      </c>
      <c r="E83" s="49">
        <f t="shared" si="31"/>
        <v>2000</v>
      </c>
      <c r="F83" s="49">
        <f t="shared" si="31"/>
        <v>100</v>
      </c>
      <c r="G83" s="49">
        <f t="shared" si="31"/>
        <v>0</v>
      </c>
      <c r="H83" s="49">
        <f t="shared" si="31"/>
        <v>0</v>
      </c>
      <c r="I83" s="49">
        <f t="shared" si="31"/>
        <v>100</v>
      </c>
      <c r="J83" s="49">
        <f t="shared" si="31"/>
        <v>1900</v>
      </c>
      <c r="K83" s="50">
        <f t="shared" si="27"/>
        <v>0.05</v>
      </c>
      <c r="L83" s="51"/>
    </row>
    <row r="84" spans="1:12" ht="18.75" hidden="1">
      <c r="A84" s="41" t="str">
        <f t="shared" si="26"/>
        <v>b</v>
      </c>
      <c r="B84" s="48" t="s">
        <v>2</v>
      </c>
      <c r="C84" s="27" t="s">
        <v>11</v>
      </c>
      <c r="D84" s="49">
        <f t="shared" si="31"/>
        <v>0</v>
      </c>
      <c r="E84" s="49">
        <f t="shared" si="31"/>
        <v>0</v>
      </c>
      <c r="F84" s="49">
        <f t="shared" si="31"/>
        <v>0</v>
      </c>
      <c r="G84" s="49">
        <f t="shared" si="31"/>
        <v>0</v>
      </c>
      <c r="H84" s="49">
        <f t="shared" si="31"/>
        <v>0</v>
      </c>
      <c r="I84" s="49">
        <f t="shared" si="31"/>
        <v>0</v>
      </c>
      <c r="J84" s="49">
        <f t="shared" si="31"/>
        <v>0</v>
      </c>
      <c r="K84" s="50"/>
      <c r="L84" s="51"/>
    </row>
    <row r="85" spans="1:12" ht="18.75" hidden="1">
      <c r="A85" s="41" t="str">
        <f t="shared" si="26"/>
        <v>b</v>
      </c>
      <c r="B85" s="48" t="s">
        <v>2</v>
      </c>
      <c r="C85" s="27" t="s">
        <v>12</v>
      </c>
      <c r="D85" s="49">
        <f t="shared" si="31"/>
        <v>0</v>
      </c>
      <c r="E85" s="49">
        <f t="shared" si="31"/>
        <v>0</v>
      </c>
      <c r="F85" s="49">
        <f t="shared" si="31"/>
        <v>0</v>
      </c>
      <c r="G85" s="49">
        <f t="shared" si="31"/>
        <v>0</v>
      </c>
      <c r="H85" s="49">
        <f t="shared" si="31"/>
        <v>0</v>
      </c>
      <c r="I85" s="49">
        <f t="shared" si="31"/>
        <v>0</v>
      </c>
      <c r="J85" s="49">
        <f t="shared" si="31"/>
        <v>0</v>
      </c>
      <c r="K85" s="50"/>
      <c r="L85" s="24"/>
    </row>
    <row r="86" spans="1:12" ht="18.75" hidden="1">
      <c r="A86" s="41" t="str">
        <f t="shared" si="26"/>
        <v>b</v>
      </c>
      <c r="B86" s="48" t="s">
        <v>2</v>
      </c>
      <c r="C86" s="27" t="s">
        <v>13</v>
      </c>
      <c r="D86" s="49">
        <f t="shared" si="31"/>
        <v>0</v>
      </c>
      <c r="E86" s="49">
        <f t="shared" si="31"/>
        <v>0</v>
      </c>
      <c r="F86" s="49">
        <f t="shared" si="31"/>
        <v>0</v>
      </c>
      <c r="G86" s="49">
        <f t="shared" si="31"/>
        <v>0</v>
      </c>
      <c r="H86" s="49">
        <f t="shared" si="31"/>
        <v>0</v>
      </c>
      <c r="I86" s="49">
        <f t="shared" si="31"/>
        <v>0</v>
      </c>
      <c r="J86" s="49">
        <f t="shared" si="31"/>
        <v>0</v>
      </c>
      <c r="K86" s="50"/>
      <c r="L86" s="24"/>
    </row>
    <row r="87" spans="1:12" s="47" customFormat="1" ht="126">
      <c r="A87" s="41" t="str">
        <f t="shared" si="26"/>
        <v>a</v>
      </c>
      <c r="B87" s="42" t="s">
        <v>48</v>
      </c>
      <c r="C87" s="43" t="s">
        <v>49</v>
      </c>
      <c r="D87" s="44">
        <f t="shared" ref="D87:J87" si="32">D88+D96+D97+D98</f>
        <v>175000</v>
      </c>
      <c r="E87" s="44">
        <f t="shared" si="32"/>
        <v>175000</v>
      </c>
      <c r="F87" s="44">
        <f t="shared" si="32"/>
        <v>142397.37</v>
      </c>
      <c r="G87" s="44">
        <f t="shared" si="32"/>
        <v>0</v>
      </c>
      <c r="H87" s="44">
        <f t="shared" si="32"/>
        <v>34600</v>
      </c>
      <c r="I87" s="44">
        <f t="shared" si="32"/>
        <v>176997.37</v>
      </c>
      <c r="J87" s="44">
        <f t="shared" si="32"/>
        <v>-1997.3700000000081</v>
      </c>
      <c r="K87" s="45">
        <f t="shared" si="27"/>
        <v>1.0114135428571429</v>
      </c>
      <c r="L87" s="46"/>
    </row>
    <row r="88" spans="1:12" ht="18.75">
      <c r="A88" s="41" t="str">
        <f t="shared" si="26"/>
        <v>a</v>
      </c>
      <c r="B88" s="48" t="s">
        <v>2</v>
      </c>
      <c r="C88" s="27" t="s">
        <v>3</v>
      </c>
      <c r="D88" s="49">
        <f t="shared" ref="D88:J88" si="33">D89+D90+D91+D92+D93+D94++D95</f>
        <v>175000</v>
      </c>
      <c r="E88" s="49">
        <f t="shared" si="33"/>
        <v>175000</v>
      </c>
      <c r="F88" s="49">
        <f t="shared" si="33"/>
        <v>142397.37</v>
      </c>
      <c r="G88" s="49">
        <f t="shared" si="33"/>
        <v>0</v>
      </c>
      <c r="H88" s="49">
        <f t="shared" si="33"/>
        <v>34600</v>
      </c>
      <c r="I88" s="49">
        <f t="shared" si="33"/>
        <v>176997.37</v>
      </c>
      <c r="J88" s="49">
        <f t="shared" si="33"/>
        <v>-1997.3700000000081</v>
      </c>
      <c r="K88" s="50">
        <f t="shared" si="27"/>
        <v>1.0114135428571429</v>
      </c>
      <c r="L88" s="51"/>
    </row>
    <row r="89" spans="1:12" ht="18.75">
      <c r="A89" s="41" t="str">
        <f t="shared" si="26"/>
        <v>a</v>
      </c>
      <c r="B89" s="48" t="s">
        <v>2</v>
      </c>
      <c r="C89" s="28" t="s">
        <v>4</v>
      </c>
      <c r="D89" s="49">
        <v>91000</v>
      </c>
      <c r="E89" s="49">
        <v>91000</v>
      </c>
      <c r="F89" s="49">
        <v>82304.34</v>
      </c>
      <c r="G89" s="49"/>
      <c r="H89" s="49">
        <f>7300*2</f>
        <v>14600</v>
      </c>
      <c r="I89" s="49">
        <f t="shared" ref="I89:I98" si="34">F89+G89+H89</f>
        <v>96904.34</v>
      </c>
      <c r="J89" s="49">
        <f t="shared" ref="J89:J98" si="35">E89-I89</f>
        <v>-5904.3399999999965</v>
      </c>
      <c r="K89" s="50">
        <f t="shared" si="27"/>
        <v>1.064882857142857</v>
      </c>
      <c r="L89" s="51"/>
    </row>
    <row r="90" spans="1:12" ht="18.75">
      <c r="A90" s="41" t="str">
        <f t="shared" si="26"/>
        <v>a</v>
      </c>
      <c r="B90" s="48" t="s">
        <v>2</v>
      </c>
      <c r="C90" s="28" t="s">
        <v>5</v>
      </c>
      <c r="D90" s="49">
        <v>81000</v>
      </c>
      <c r="E90" s="49">
        <v>81000</v>
      </c>
      <c r="F90" s="49">
        <v>58159.700000000012</v>
      </c>
      <c r="G90" s="49"/>
      <c r="H90" s="49">
        <v>20000</v>
      </c>
      <c r="I90" s="49">
        <f t="shared" si="34"/>
        <v>78159.700000000012</v>
      </c>
      <c r="J90" s="49">
        <f t="shared" si="35"/>
        <v>2840.2999999999884</v>
      </c>
      <c r="K90" s="50">
        <f t="shared" si="27"/>
        <v>0.96493456790123466</v>
      </c>
      <c r="L90" s="51"/>
    </row>
    <row r="91" spans="1:12" ht="18.75" hidden="1">
      <c r="A91" s="41" t="str">
        <f t="shared" si="26"/>
        <v>b</v>
      </c>
      <c r="B91" s="48" t="s">
        <v>2</v>
      </c>
      <c r="C91" s="28" t="s">
        <v>6</v>
      </c>
      <c r="D91" s="49"/>
      <c r="E91" s="49"/>
      <c r="F91" s="49"/>
      <c r="G91" s="49"/>
      <c r="H91" s="49"/>
      <c r="I91" s="49">
        <f t="shared" si="34"/>
        <v>0</v>
      </c>
      <c r="J91" s="49">
        <f t="shared" si="35"/>
        <v>0</v>
      </c>
      <c r="K91" s="50"/>
      <c r="L91" s="24"/>
    </row>
    <row r="92" spans="1:12" ht="18.75" hidden="1">
      <c r="A92" s="41" t="str">
        <f t="shared" si="26"/>
        <v>b</v>
      </c>
      <c r="B92" s="48" t="s">
        <v>2</v>
      </c>
      <c r="C92" s="29" t="s">
        <v>7</v>
      </c>
      <c r="D92" s="49"/>
      <c r="E92" s="49"/>
      <c r="F92" s="49"/>
      <c r="G92" s="49"/>
      <c r="H92" s="49"/>
      <c r="I92" s="49">
        <f t="shared" si="34"/>
        <v>0</v>
      </c>
      <c r="J92" s="49">
        <f t="shared" si="35"/>
        <v>0</v>
      </c>
      <c r="K92" s="50"/>
      <c r="L92" s="24"/>
    </row>
    <row r="93" spans="1:12" ht="18.75" hidden="1">
      <c r="A93" s="41" t="str">
        <f t="shared" si="26"/>
        <v>b</v>
      </c>
      <c r="B93" s="48" t="s">
        <v>2</v>
      </c>
      <c r="C93" s="29" t="s">
        <v>8</v>
      </c>
      <c r="D93" s="49"/>
      <c r="E93" s="49"/>
      <c r="F93" s="49"/>
      <c r="G93" s="49"/>
      <c r="H93" s="49"/>
      <c r="I93" s="49">
        <f t="shared" si="34"/>
        <v>0</v>
      </c>
      <c r="J93" s="49">
        <f t="shared" si="35"/>
        <v>0</v>
      </c>
      <c r="K93" s="50"/>
      <c r="L93" s="51"/>
    </row>
    <row r="94" spans="1:12" ht="18.75">
      <c r="A94" s="41" t="str">
        <f t="shared" si="26"/>
        <v>a</v>
      </c>
      <c r="B94" s="48" t="s">
        <v>2</v>
      </c>
      <c r="C94" s="29" t="s">
        <v>9</v>
      </c>
      <c r="D94" s="49">
        <v>2000</v>
      </c>
      <c r="E94" s="49">
        <v>2000</v>
      </c>
      <c r="F94" s="49">
        <v>1933.33</v>
      </c>
      <c r="G94" s="49"/>
      <c r="H94" s="49"/>
      <c r="I94" s="49">
        <f t="shared" si="34"/>
        <v>1933.33</v>
      </c>
      <c r="J94" s="49">
        <f t="shared" si="35"/>
        <v>66.670000000000073</v>
      </c>
      <c r="K94" s="50">
        <f t="shared" si="27"/>
        <v>0.966665</v>
      </c>
      <c r="L94" s="51"/>
    </row>
    <row r="95" spans="1:12" ht="18.75">
      <c r="A95" s="41" t="str">
        <f t="shared" si="26"/>
        <v>a</v>
      </c>
      <c r="B95" s="48" t="s">
        <v>2</v>
      </c>
      <c r="C95" s="29" t="s">
        <v>10</v>
      </c>
      <c r="D95" s="49">
        <v>1000</v>
      </c>
      <c r="E95" s="49">
        <v>1000</v>
      </c>
      <c r="F95" s="49"/>
      <c r="G95" s="49"/>
      <c r="H95" s="49"/>
      <c r="I95" s="49">
        <f t="shared" si="34"/>
        <v>0</v>
      </c>
      <c r="J95" s="49">
        <f t="shared" si="35"/>
        <v>1000</v>
      </c>
      <c r="K95" s="50">
        <f t="shared" si="27"/>
        <v>0</v>
      </c>
      <c r="L95" s="51"/>
    </row>
    <row r="96" spans="1:12" ht="18.75" hidden="1">
      <c r="A96" s="41" t="str">
        <f t="shared" si="26"/>
        <v>b</v>
      </c>
      <c r="B96" s="48" t="s">
        <v>2</v>
      </c>
      <c r="C96" s="27" t="s">
        <v>11</v>
      </c>
      <c r="D96" s="49"/>
      <c r="E96" s="49"/>
      <c r="F96" s="49"/>
      <c r="G96" s="49"/>
      <c r="H96" s="49"/>
      <c r="I96" s="49">
        <f t="shared" si="34"/>
        <v>0</v>
      </c>
      <c r="J96" s="49">
        <f t="shared" si="35"/>
        <v>0</v>
      </c>
      <c r="K96" s="50"/>
      <c r="L96" s="51"/>
    </row>
    <row r="97" spans="1:12" ht="18.75" hidden="1">
      <c r="A97" s="41" t="str">
        <f t="shared" si="26"/>
        <v>b</v>
      </c>
      <c r="B97" s="48" t="s">
        <v>2</v>
      </c>
      <c r="C97" s="27" t="s">
        <v>12</v>
      </c>
      <c r="D97" s="49"/>
      <c r="E97" s="49"/>
      <c r="F97" s="49"/>
      <c r="G97" s="49"/>
      <c r="H97" s="49"/>
      <c r="I97" s="49">
        <f t="shared" si="34"/>
        <v>0</v>
      </c>
      <c r="J97" s="49">
        <f t="shared" si="35"/>
        <v>0</v>
      </c>
      <c r="K97" s="50"/>
      <c r="L97" s="24"/>
    </row>
    <row r="98" spans="1:12" ht="18.75" hidden="1">
      <c r="A98" s="41" t="str">
        <f t="shared" si="26"/>
        <v>b</v>
      </c>
      <c r="B98" s="48" t="s">
        <v>2</v>
      </c>
      <c r="C98" s="27" t="s">
        <v>13</v>
      </c>
      <c r="D98" s="49"/>
      <c r="E98" s="49"/>
      <c r="F98" s="49"/>
      <c r="G98" s="49"/>
      <c r="H98" s="49"/>
      <c r="I98" s="49">
        <f t="shared" si="34"/>
        <v>0</v>
      </c>
      <c r="J98" s="49">
        <f t="shared" si="35"/>
        <v>0</v>
      </c>
      <c r="K98" s="50"/>
      <c r="L98" s="24"/>
    </row>
    <row r="99" spans="1:12" s="47" customFormat="1" ht="108">
      <c r="A99" s="41" t="str">
        <f t="shared" si="26"/>
        <v>a</v>
      </c>
      <c r="B99" s="42" t="s">
        <v>50</v>
      </c>
      <c r="C99" s="43" t="s">
        <v>51</v>
      </c>
      <c r="D99" s="44">
        <f t="shared" ref="D99:J99" si="36">D100+D108+D109+D110</f>
        <v>225000</v>
      </c>
      <c r="E99" s="44">
        <f t="shared" si="36"/>
        <v>225000</v>
      </c>
      <c r="F99" s="44">
        <f t="shared" si="36"/>
        <v>175195.21</v>
      </c>
      <c r="G99" s="44">
        <f t="shared" si="36"/>
        <v>0</v>
      </c>
      <c r="H99" s="44">
        <f t="shared" si="36"/>
        <v>35000</v>
      </c>
      <c r="I99" s="44">
        <f t="shared" si="36"/>
        <v>210195.21</v>
      </c>
      <c r="J99" s="44">
        <f t="shared" si="36"/>
        <v>14804.790000000008</v>
      </c>
      <c r="K99" s="45">
        <f t="shared" si="27"/>
        <v>0.93420093333333332</v>
      </c>
      <c r="L99" s="46"/>
    </row>
    <row r="100" spans="1:12" ht="18.75">
      <c r="A100" s="41" t="str">
        <f t="shared" si="26"/>
        <v>a</v>
      </c>
      <c r="B100" s="48" t="s">
        <v>2</v>
      </c>
      <c r="C100" s="27" t="s">
        <v>3</v>
      </c>
      <c r="D100" s="49">
        <f t="shared" ref="D100:J100" si="37">D101+D102+D103+D104+D105+D106++D107</f>
        <v>225000</v>
      </c>
      <c r="E100" s="49">
        <f t="shared" si="37"/>
        <v>225000</v>
      </c>
      <c r="F100" s="49">
        <f t="shared" si="37"/>
        <v>175195.21</v>
      </c>
      <c r="G100" s="49">
        <f t="shared" si="37"/>
        <v>0</v>
      </c>
      <c r="H100" s="49">
        <f t="shared" si="37"/>
        <v>35000</v>
      </c>
      <c r="I100" s="49">
        <f t="shared" si="37"/>
        <v>210195.21</v>
      </c>
      <c r="J100" s="49">
        <f t="shared" si="37"/>
        <v>14804.790000000008</v>
      </c>
      <c r="K100" s="50">
        <f t="shared" si="27"/>
        <v>0.93420093333333332</v>
      </c>
      <c r="L100" s="51"/>
    </row>
    <row r="101" spans="1:12" ht="18.75">
      <c r="A101" s="41" t="str">
        <f t="shared" si="26"/>
        <v>a</v>
      </c>
      <c r="B101" s="48" t="s">
        <v>2</v>
      </c>
      <c r="C101" s="28" t="s">
        <v>4</v>
      </c>
      <c r="D101" s="49">
        <v>82000</v>
      </c>
      <c r="E101" s="49">
        <v>82000</v>
      </c>
      <c r="F101" s="49">
        <v>57695.81</v>
      </c>
      <c r="G101" s="49"/>
      <c r="H101" s="49">
        <f>5500*2</f>
        <v>11000</v>
      </c>
      <c r="I101" s="49">
        <f t="shared" ref="I101:I110" si="38">F101+G101+H101</f>
        <v>68695.81</v>
      </c>
      <c r="J101" s="49">
        <f t="shared" ref="J101:J110" si="39">E101-I101</f>
        <v>13304.190000000002</v>
      </c>
      <c r="K101" s="50">
        <f t="shared" si="27"/>
        <v>0.8377537804878048</v>
      </c>
      <c r="L101" s="51"/>
    </row>
    <row r="102" spans="1:12" ht="18.75">
      <c r="A102" s="41" t="str">
        <f t="shared" si="26"/>
        <v>a</v>
      </c>
      <c r="B102" s="48" t="s">
        <v>2</v>
      </c>
      <c r="C102" s="28" t="s">
        <v>5</v>
      </c>
      <c r="D102" s="49">
        <v>140000</v>
      </c>
      <c r="E102" s="49">
        <v>140000</v>
      </c>
      <c r="F102" s="49">
        <v>116679.4</v>
      </c>
      <c r="G102" s="49"/>
      <c r="H102" s="49">
        <v>23000</v>
      </c>
      <c r="I102" s="49">
        <f t="shared" si="38"/>
        <v>139679.4</v>
      </c>
      <c r="J102" s="49">
        <f t="shared" si="39"/>
        <v>320.60000000000582</v>
      </c>
      <c r="K102" s="50">
        <f t="shared" si="27"/>
        <v>0.99770999999999999</v>
      </c>
      <c r="L102" s="51"/>
    </row>
    <row r="103" spans="1:12" ht="18.75" hidden="1">
      <c r="A103" s="41" t="str">
        <f t="shared" si="26"/>
        <v>b</v>
      </c>
      <c r="B103" s="48" t="s">
        <v>2</v>
      </c>
      <c r="C103" s="28" t="s">
        <v>6</v>
      </c>
      <c r="D103" s="49"/>
      <c r="E103" s="49"/>
      <c r="F103" s="49"/>
      <c r="G103" s="49"/>
      <c r="H103" s="49"/>
      <c r="I103" s="49">
        <f t="shared" si="38"/>
        <v>0</v>
      </c>
      <c r="J103" s="49">
        <f t="shared" si="39"/>
        <v>0</v>
      </c>
      <c r="K103" s="50"/>
      <c r="L103" s="24"/>
    </row>
    <row r="104" spans="1:12" ht="18.75" hidden="1">
      <c r="A104" s="41" t="str">
        <f t="shared" si="26"/>
        <v>b</v>
      </c>
      <c r="B104" s="48" t="s">
        <v>2</v>
      </c>
      <c r="C104" s="29" t="s">
        <v>7</v>
      </c>
      <c r="D104" s="49"/>
      <c r="E104" s="49"/>
      <c r="F104" s="49"/>
      <c r="G104" s="49"/>
      <c r="H104" s="49"/>
      <c r="I104" s="49">
        <f t="shared" si="38"/>
        <v>0</v>
      </c>
      <c r="J104" s="49">
        <f t="shared" si="39"/>
        <v>0</v>
      </c>
      <c r="K104" s="50"/>
      <c r="L104" s="24"/>
    </row>
    <row r="105" spans="1:12" ht="18.75" hidden="1">
      <c r="A105" s="41" t="str">
        <f t="shared" si="26"/>
        <v>b</v>
      </c>
      <c r="B105" s="48" t="s">
        <v>2</v>
      </c>
      <c r="C105" s="29" t="s">
        <v>8</v>
      </c>
      <c r="D105" s="49"/>
      <c r="E105" s="49"/>
      <c r="F105" s="49"/>
      <c r="G105" s="49"/>
      <c r="H105" s="49"/>
      <c r="I105" s="49">
        <f t="shared" si="38"/>
        <v>0</v>
      </c>
      <c r="J105" s="49">
        <f t="shared" si="39"/>
        <v>0</v>
      </c>
      <c r="K105" s="50"/>
      <c r="L105" s="51"/>
    </row>
    <row r="106" spans="1:12" ht="18.75">
      <c r="A106" s="41" t="str">
        <f t="shared" si="26"/>
        <v>a</v>
      </c>
      <c r="B106" s="48" t="s">
        <v>2</v>
      </c>
      <c r="C106" s="29" t="s">
        <v>9</v>
      </c>
      <c r="D106" s="49">
        <v>2000</v>
      </c>
      <c r="E106" s="49">
        <v>2000</v>
      </c>
      <c r="F106" s="49">
        <v>720</v>
      </c>
      <c r="G106" s="49"/>
      <c r="H106" s="49">
        <v>1000</v>
      </c>
      <c r="I106" s="49">
        <f t="shared" si="38"/>
        <v>1720</v>
      </c>
      <c r="J106" s="49">
        <f t="shared" si="39"/>
        <v>280</v>
      </c>
      <c r="K106" s="50">
        <f t="shared" si="27"/>
        <v>0.86</v>
      </c>
      <c r="L106" s="51"/>
    </row>
    <row r="107" spans="1:12" ht="18.75">
      <c r="A107" s="41" t="str">
        <f t="shared" si="26"/>
        <v>a</v>
      </c>
      <c r="B107" s="48" t="s">
        <v>2</v>
      </c>
      <c r="C107" s="29" t="s">
        <v>10</v>
      </c>
      <c r="D107" s="49">
        <v>1000</v>
      </c>
      <c r="E107" s="49">
        <v>1000</v>
      </c>
      <c r="F107" s="49">
        <v>100</v>
      </c>
      <c r="G107" s="49"/>
      <c r="H107" s="49"/>
      <c r="I107" s="49">
        <f t="shared" si="38"/>
        <v>100</v>
      </c>
      <c r="J107" s="49">
        <f t="shared" si="39"/>
        <v>900</v>
      </c>
      <c r="K107" s="50">
        <f t="shared" si="27"/>
        <v>0.1</v>
      </c>
      <c r="L107" s="51"/>
    </row>
    <row r="108" spans="1:12" ht="18.75" hidden="1">
      <c r="A108" s="41" t="str">
        <f t="shared" si="26"/>
        <v>b</v>
      </c>
      <c r="B108" s="48" t="s">
        <v>2</v>
      </c>
      <c r="C108" s="27" t="s">
        <v>11</v>
      </c>
      <c r="D108" s="49"/>
      <c r="E108" s="49"/>
      <c r="F108" s="49"/>
      <c r="G108" s="49"/>
      <c r="H108" s="49"/>
      <c r="I108" s="49">
        <f t="shared" si="38"/>
        <v>0</v>
      </c>
      <c r="J108" s="49">
        <f t="shared" si="39"/>
        <v>0</v>
      </c>
      <c r="K108" s="50"/>
      <c r="L108" s="51"/>
    </row>
    <row r="109" spans="1:12" ht="18.75" hidden="1">
      <c r="A109" s="41" t="str">
        <f t="shared" si="26"/>
        <v>b</v>
      </c>
      <c r="B109" s="48" t="s">
        <v>2</v>
      </c>
      <c r="C109" s="27" t="s">
        <v>12</v>
      </c>
      <c r="D109" s="49"/>
      <c r="E109" s="49"/>
      <c r="F109" s="49"/>
      <c r="G109" s="49"/>
      <c r="H109" s="49"/>
      <c r="I109" s="49">
        <f t="shared" si="38"/>
        <v>0</v>
      </c>
      <c r="J109" s="49">
        <f t="shared" si="39"/>
        <v>0</v>
      </c>
      <c r="K109" s="50"/>
      <c r="L109" s="24"/>
    </row>
    <row r="110" spans="1:12" ht="18.75" hidden="1">
      <c r="A110" s="41" t="str">
        <f t="shared" si="26"/>
        <v>b</v>
      </c>
      <c r="B110" s="48" t="s">
        <v>2</v>
      </c>
      <c r="C110" s="27" t="s">
        <v>13</v>
      </c>
      <c r="D110" s="49"/>
      <c r="E110" s="49"/>
      <c r="F110" s="49"/>
      <c r="G110" s="49"/>
      <c r="H110" s="49"/>
      <c r="I110" s="49">
        <f t="shared" si="38"/>
        <v>0</v>
      </c>
      <c r="J110" s="49">
        <f t="shared" si="39"/>
        <v>0</v>
      </c>
      <c r="K110" s="50"/>
      <c r="L110" s="24"/>
    </row>
    <row r="111" spans="1:12" s="47" customFormat="1" ht="69" customHeight="1">
      <c r="A111" s="41" t="str">
        <f t="shared" si="26"/>
        <v>a</v>
      </c>
      <c r="B111" s="42" t="s">
        <v>52</v>
      </c>
      <c r="C111" s="43" t="s">
        <v>53</v>
      </c>
      <c r="D111" s="44">
        <f t="shared" ref="D111:J111" si="40">D112+D120+D121+D122</f>
        <v>650000</v>
      </c>
      <c r="E111" s="44">
        <f t="shared" si="40"/>
        <v>650000</v>
      </c>
      <c r="F111" s="44">
        <f t="shared" si="40"/>
        <v>454980</v>
      </c>
      <c r="G111" s="44">
        <f t="shared" si="40"/>
        <v>0</v>
      </c>
      <c r="H111" s="44">
        <f t="shared" si="40"/>
        <v>195000</v>
      </c>
      <c r="I111" s="44">
        <f t="shared" si="40"/>
        <v>649980</v>
      </c>
      <c r="J111" s="44">
        <f t="shared" si="40"/>
        <v>20</v>
      </c>
      <c r="K111" s="45">
        <f t="shared" si="27"/>
        <v>0.99996923076923072</v>
      </c>
      <c r="L111" s="46"/>
    </row>
    <row r="112" spans="1:12" ht="18.75">
      <c r="A112" s="41" t="str">
        <f t="shared" si="26"/>
        <v>a</v>
      </c>
      <c r="B112" s="48" t="s">
        <v>2</v>
      </c>
      <c r="C112" s="27" t="s">
        <v>3</v>
      </c>
      <c r="D112" s="49">
        <f t="shared" ref="D112:J112" si="41">D113+D114+D115+D116+D117+D118++D119</f>
        <v>650000</v>
      </c>
      <c r="E112" s="49">
        <f t="shared" si="41"/>
        <v>650000</v>
      </c>
      <c r="F112" s="49">
        <f t="shared" si="41"/>
        <v>454980</v>
      </c>
      <c r="G112" s="49">
        <f t="shared" si="41"/>
        <v>0</v>
      </c>
      <c r="H112" s="49">
        <f t="shared" si="41"/>
        <v>195000</v>
      </c>
      <c r="I112" s="49">
        <f t="shared" si="41"/>
        <v>649980</v>
      </c>
      <c r="J112" s="49">
        <f t="shared" si="41"/>
        <v>20</v>
      </c>
      <c r="K112" s="50">
        <f t="shared" si="27"/>
        <v>0.99996923076923072</v>
      </c>
      <c r="L112" s="51"/>
    </row>
    <row r="113" spans="1:12" ht="18.75" hidden="1">
      <c r="A113" s="41" t="str">
        <f t="shared" si="26"/>
        <v>b</v>
      </c>
      <c r="B113" s="48" t="s">
        <v>2</v>
      </c>
      <c r="C113" s="28" t="s">
        <v>4</v>
      </c>
      <c r="D113" s="49"/>
      <c r="E113" s="49"/>
      <c r="F113" s="49"/>
      <c r="G113" s="49"/>
      <c r="H113" s="49"/>
      <c r="I113" s="49">
        <f t="shared" ref="I113:I122" si="42">F113+G113+H113</f>
        <v>0</v>
      </c>
      <c r="J113" s="49">
        <f t="shared" ref="J113:J122" si="43">E113-I113</f>
        <v>0</v>
      </c>
      <c r="K113" s="50"/>
      <c r="L113" s="51"/>
    </row>
    <row r="114" spans="1:12" ht="18.75" hidden="1">
      <c r="A114" s="41" t="str">
        <f t="shared" si="26"/>
        <v>b</v>
      </c>
      <c r="B114" s="48" t="s">
        <v>2</v>
      </c>
      <c r="C114" s="28" t="s">
        <v>5</v>
      </c>
      <c r="D114" s="49"/>
      <c r="E114" s="49"/>
      <c r="F114" s="49"/>
      <c r="G114" s="49"/>
      <c r="H114" s="49"/>
      <c r="I114" s="49">
        <f t="shared" si="42"/>
        <v>0</v>
      </c>
      <c r="J114" s="49">
        <f t="shared" si="43"/>
        <v>0</v>
      </c>
      <c r="K114" s="50"/>
      <c r="L114" s="51"/>
    </row>
    <row r="115" spans="1:12" ht="18.75" hidden="1">
      <c r="A115" s="41" t="str">
        <f t="shared" si="26"/>
        <v>b</v>
      </c>
      <c r="B115" s="48" t="s">
        <v>2</v>
      </c>
      <c r="C115" s="28" t="s">
        <v>6</v>
      </c>
      <c r="D115" s="49"/>
      <c r="E115" s="49"/>
      <c r="F115" s="49"/>
      <c r="G115" s="49"/>
      <c r="H115" s="49"/>
      <c r="I115" s="49">
        <f t="shared" si="42"/>
        <v>0</v>
      </c>
      <c r="J115" s="49">
        <f t="shared" si="43"/>
        <v>0</v>
      </c>
      <c r="K115" s="50"/>
      <c r="L115" s="24"/>
    </row>
    <row r="116" spans="1:12" ht="18.75" hidden="1">
      <c r="A116" s="41" t="str">
        <f t="shared" si="26"/>
        <v>b</v>
      </c>
      <c r="B116" s="48" t="s">
        <v>2</v>
      </c>
      <c r="C116" s="29" t="s">
        <v>7</v>
      </c>
      <c r="D116" s="49"/>
      <c r="E116" s="49"/>
      <c r="F116" s="49"/>
      <c r="G116" s="49"/>
      <c r="H116" s="49"/>
      <c r="I116" s="49">
        <f t="shared" si="42"/>
        <v>0</v>
      </c>
      <c r="J116" s="49">
        <f t="shared" si="43"/>
        <v>0</v>
      </c>
      <c r="K116" s="50"/>
      <c r="L116" s="24"/>
    </row>
    <row r="117" spans="1:12" ht="18.75" hidden="1">
      <c r="A117" s="41" t="str">
        <f t="shared" si="26"/>
        <v>b</v>
      </c>
      <c r="B117" s="48" t="s">
        <v>2</v>
      </c>
      <c r="C117" s="29" t="s">
        <v>8</v>
      </c>
      <c r="D117" s="49"/>
      <c r="E117" s="49"/>
      <c r="F117" s="49"/>
      <c r="G117" s="49"/>
      <c r="H117" s="49"/>
      <c r="I117" s="49">
        <f t="shared" si="42"/>
        <v>0</v>
      </c>
      <c r="J117" s="49">
        <f t="shared" si="43"/>
        <v>0</v>
      </c>
      <c r="K117" s="50"/>
      <c r="L117" s="51"/>
    </row>
    <row r="118" spans="1:12" ht="18.75" hidden="1">
      <c r="A118" s="41" t="str">
        <f t="shared" si="26"/>
        <v>b</v>
      </c>
      <c r="B118" s="48" t="s">
        <v>2</v>
      </c>
      <c r="C118" s="29" t="s">
        <v>9</v>
      </c>
      <c r="D118" s="49"/>
      <c r="E118" s="49"/>
      <c r="F118" s="49"/>
      <c r="G118" s="49"/>
      <c r="H118" s="49"/>
      <c r="I118" s="49">
        <f t="shared" si="42"/>
        <v>0</v>
      </c>
      <c r="J118" s="49">
        <f t="shared" si="43"/>
        <v>0</v>
      </c>
      <c r="K118" s="50"/>
      <c r="L118" s="51"/>
    </row>
    <row r="119" spans="1:12" ht="18.75">
      <c r="A119" s="41" t="str">
        <f t="shared" si="26"/>
        <v>a</v>
      </c>
      <c r="B119" s="48" t="s">
        <v>2</v>
      </c>
      <c r="C119" s="29" t="s">
        <v>10</v>
      </c>
      <c r="D119" s="49">
        <v>650000</v>
      </c>
      <c r="E119" s="49">
        <v>650000</v>
      </c>
      <c r="F119" s="49">
        <v>454980</v>
      </c>
      <c r="G119" s="49"/>
      <c r="H119" s="49">
        <v>195000</v>
      </c>
      <c r="I119" s="49">
        <f t="shared" si="42"/>
        <v>649980</v>
      </c>
      <c r="J119" s="49">
        <f t="shared" si="43"/>
        <v>20</v>
      </c>
      <c r="K119" s="50">
        <f t="shared" si="27"/>
        <v>0.99996923076923072</v>
      </c>
      <c r="L119" s="51"/>
    </row>
    <row r="120" spans="1:12" ht="18.75" hidden="1">
      <c r="A120" s="41" t="str">
        <f t="shared" si="26"/>
        <v>b</v>
      </c>
      <c r="B120" s="48" t="s">
        <v>2</v>
      </c>
      <c r="C120" s="27" t="s">
        <v>11</v>
      </c>
      <c r="D120" s="49"/>
      <c r="E120" s="49"/>
      <c r="F120" s="49"/>
      <c r="G120" s="49"/>
      <c r="H120" s="49"/>
      <c r="I120" s="49">
        <f t="shared" si="42"/>
        <v>0</v>
      </c>
      <c r="J120" s="49">
        <f t="shared" si="43"/>
        <v>0</v>
      </c>
      <c r="K120" s="50"/>
      <c r="L120" s="51"/>
    </row>
    <row r="121" spans="1:12" ht="18.75" hidden="1">
      <c r="A121" s="41" t="str">
        <f t="shared" si="26"/>
        <v>b</v>
      </c>
      <c r="B121" s="48" t="s">
        <v>2</v>
      </c>
      <c r="C121" s="27" t="s">
        <v>12</v>
      </c>
      <c r="D121" s="49"/>
      <c r="E121" s="49"/>
      <c r="F121" s="49"/>
      <c r="G121" s="49"/>
      <c r="H121" s="49"/>
      <c r="I121" s="49">
        <f t="shared" si="42"/>
        <v>0</v>
      </c>
      <c r="J121" s="49">
        <f t="shared" si="43"/>
        <v>0</v>
      </c>
      <c r="K121" s="50"/>
      <c r="L121" s="24"/>
    </row>
    <row r="122" spans="1:12" ht="18.75" hidden="1">
      <c r="A122" s="41" t="str">
        <f t="shared" si="26"/>
        <v>b</v>
      </c>
      <c r="B122" s="48" t="s">
        <v>2</v>
      </c>
      <c r="C122" s="27" t="s">
        <v>13</v>
      </c>
      <c r="D122" s="49"/>
      <c r="E122" s="49"/>
      <c r="F122" s="49"/>
      <c r="G122" s="49"/>
      <c r="H122" s="49"/>
      <c r="I122" s="49">
        <f t="shared" si="42"/>
        <v>0</v>
      </c>
      <c r="J122" s="49">
        <f t="shared" si="43"/>
        <v>0</v>
      </c>
      <c r="K122" s="50"/>
      <c r="L122" s="24"/>
    </row>
    <row r="123" spans="1:12" s="47" customFormat="1" ht="69" customHeight="1">
      <c r="A123" s="41" t="str">
        <f t="shared" si="26"/>
        <v>a</v>
      </c>
      <c r="B123" s="42" t="s">
        <v>54</v>
      </c>
      <c r="C123" s="43" t="s">
        <v>55</v>
      </c>
      <c r="D123" s="44">
        <f t="shared" ref="D123:J123" si="44">D124+D132+D133+D134</f>
        <v>4090000</v>
      </c>
      <c r="E123" s="44">
        <f t="shared" si="44"/>
        <v>4090000</v>
      </c>
      <c r="F123" s="44">
        <f t="shared" si="44"/>
        <v>4011300</v>
      </c>
      <c r="G123" s="44">
        <f t="shared" si="44"/>
        <v>0</v>
      </c>
      <c r="H123" s="44">
        <f t="shared" si="44"/>
        <v>54500</v>
      </c>
      <c r="I123" s="44">
        <f t="shared" si="44"/>
        <v>4065800</v>
      </c>
      <c r="J123" s="44">
        <f t="shared" si="44"/>
        <v>24200</v>
      </c>
      <c r="K123" s="45">
        <f t="shared" si="27"/>
        <v>0.99408312958435208</v>
      </c>
      <c r="L123" s="46"/>
    </row>
    <row r="124" spans="1:12" ht="18.75">
      <c r="A124" s="41" t="str">
        <f t="shared" si="26"/>
        <v>a</v>
      </c>
      <c r="B124" s="48" t="s">
        <v>2</v>
      </c>
      <c r="C124" s="27" t="s">
        <v>3</v>
      </c>
      <c r="D124" s="49">
        <f t="shared" ref="D124:J124" si="45">D125+D126+D127+D128+D129+D130++D131</f>
        <v>4090000</v>
      </c>
      <c r="E124" s="49">
        <f t="shared" si="45"/>
        <v>4090000</v>
      </c>
      <c r="F124" s="49">
        <f t="shared" si="45"/>
        <v>4011300</v>
      </c>
      <c r="G124" s="49">
        <f t="shared" si="45"/>
        <v>0</v>
      </c>
      <c r="H124" s="49">
        <f t="shared" si="45"/>
        <v>54500</v>
      </c>
      <c r="I124" s="49">
        <f t="shared" si="45"/>
        <v>4065800</v>
      </c>
      <c r="J124" s="49">
        <f t="shared" si="45"/>
        <v>24200</v>
      </c>
      <c r="K124" s="50">
        <f t="shared" si="27"/>
        <v>0.99408312958435208</v>
      </c>
      <c r="L124" s="51"/>
    </row>
    <row r="125" spans="1:12" ht="18.75" hidden="1">
      <c r="A125" s="41" t="str">
        <f t="shared" si="26"/>
        <v>b</v>
      </c>
      <c r="B125" s="48" t="s">
        <v>2</v>
      </c>
      <c r="C125" s="28" t="s">
        <v>4</v>
      </c>
      <c r="D125" s="49"/>
      <c r="E125" s="49"/>
      <c r="F125" s="49"/>
      <c r="G125" s="49"/>
      <c r="H125" s="49"/>
      <c r="I125" s="49">
        <f t="shared" ref="I125:I134" si="46">F125+G125+H125</f>
        <v>0</v>
      </c>
      <c r="J125" s="49">
        <f t="shared" ref="J125:J134" si="47">E125-I125</f>
        <v>0</v>
      </c>
      <c r="K125" s="50"/>
      <c r="L125" s="51"/>
    </row>
    <row r="126" spans="1:12" ht="18.75">
      <c r="A126" s="41" t="str">
        <f t="shared" si="26"/>
        <v>a</v>
      </c>
      <c r="B126" s="48" t="s">
        <v>2</v>
      </c>
      <c r="C126" s="28" t="s">
        <v>5</v>
      </c>
      <c r="D126" s="49">
        <v>90000</v>
      </c>
      <c r="E126" s="49">
        <v>90000</v>
      </c>
      <c r="F126" s="49">
        <v>70100</v>
      </c>
      <c r="G126" s="49"/>
      <c r="H126" s="49">
        <v>4500</v>
      </c>
      <c r="I126" s="49">
        <f t="shared" si="46"/>
        <v>74600</v>
      </c>
      <c r="J126" s="49">
        <f t="shared" si="47"/>
        <v>15400</v>
      </c>
      <c r="K126" s="50">
        <f t="shared" si="27"/>
        <v>0.8288888888888889</v>
      </c>
      <c r="L126" s="51"/>
    </row>
    <row r="127" spans="1:12" ht="18.75" hidden="1">
      <c r="A127" s="41" t="str">
        <f t="shared" si="26"/>
        <v>b</v>
      </c>
      <c r="B127" s="48" t="s">
        <v>2</v>
      </c>
      <c r="C127" s="28" t="s">
        <v>6</v>
      </c>
      <c r="D127" s="49"/>
      <c r="E127" s="49"/>
      <c r="F127" s="49"/>
      <c r="G127" s="49"/>
      <c r="H127" s="49"/>
      <c r="I127" s="49">
        <f t="shared" si="46"/>
        <v>0</v>
      </c>
      <c r="J127" s="49">
        <f t="shared" si="47"/>
        <v>0</v>
      </c>
      <c r="K127" s="50"/>
      <c r="L127" s="24"/>
    </row>
    <row r="128" spans="1:12" ht="18.75" hidden="1">
      <c r="A128" s="41" t="str">
        <f t="shared" si="26"/>
        <v>b</v>
      </c>
      <c r="B128" s="48" t="s">
        <v>2</v>
      </c>
      <c r="C128" s="29" t="s">
        <v>7</v>
      </c>
      <c r="D128" s="49"/>
      <c r="E128" s="49"/>
      <c r="F128" s="49"/>
      <c r="G128" s="49"/>
      <c r="H128" s="49"/>
      <c r="I128" s="49">
        <f t="shared" si="46"/>
        <v>0</v>
      </c>
      <c r="J128" s="49">
        <f t="shared" si="47"/>
        <v>0</v>
      </c>
      <c r="K128" s="50"/>
      <c r="L128" s="24"/>
    </row>
    <row r="129" spans="1:12" ht="18.75" hidden="1">
      <c r="A129" s="41" t="str">
        <f t="shared" si="26"/>
        <v>b</v>
      </c>
      <c r="B129" s="48" t="s">
        <v>2</v>
      </c>
      <c r="C129" s="29" t="s">
        <v>8</v>
      </c>
      <c r="D129" s="49"/>
      <c r="E129" s="49"/>
      <c r="F129" s="49"/>
      <c r="G129" s="49"/>
      <c r="H129" s="49"/>
      <c r="I129" s="49">
        <f t="shared" si="46"/>
        <v>0</v>
      </c>
      <c r="J129" s="49">
        <f t="shared" si="47"/>
        <v>0</v>
      </c>
      <c r="K129" s="50"/>
      <c r="L129" s="51"/>
    </row>
    <row r="130" spans="1:12" ht="18.75" hidden="1">
      <c r="A130" s="41" t="str">
        <f t="shared" si="26"/>
        <v>b</v>
      </c>
      <c r="B130" s="48" t="s">
        <v>2</v>
      </c>
      <c r="C130" s="29" t="s">
        <v>9</v>
      </c>
      <c r="D130" s="49"/>
      <c r="E130" s="49"/>
      <c r="F130" s="49"/>
      <c r="G130" s="49"/>
      <c r="H130" s="49"/>
      <c r="I130" s="49">
        <f t="shared" si="46"/>
        <v>0</v>
      </c>
      <c r="J130" s="49">
        <f t="shared" si="47"/>
        <v>0</v>
      </c>
      <c r="K130" s="50"/>
      <c r="L130" s="51"/>
    </row>
    <row r="131" spans="1:12" ht="18.75">
      <c r="A131" s="41" t="str">
        <f t="shared" si="26"/>
        <v>a</v>
      </c>
      <c r="B131" s="48" t="s">
        <v>2</v>
      </c>
      <c r="C131" s="29" t="s">
        <v>10</v>
      </c>
      <c r="D131" s="49">
        <v>4000000</v>
      </c>
      <c r="E131" s="49">
        <v>4000000</v>
      </c>
      <c r="F131" s="49">
        <v>3941200</v>
      </c>
      <c r="G131" s="49"/>
      <c r="H131" s="49">
        <v>50000</v>
      </c>
      <c r="I131" s="49">
        <f t="shared" si="46"/>
        <v>3991200</v>
      </c>
      <c r="J131" s="49">
        <f t="shared" si="47"/>
        <v>8800</v>
      </c>
      <c r="K131" s="50">
        <f t="shared" ref="K131:K192" si="48">I131/E131</f>
        <v>0.99780000000000002</v>
      </c>
      <c r="L131" s="51"/>
    </row>
    <row r="132" spans="1:12" ht="18.75" hidden="1">
      <c r="A132" s="41" t="str">
        <f t="shared" ref="A132:A195" si="49">IF((D132+E132+H132)&gt;0,"a","b")</f>
        <v>b</v>
      </c>
      <c r="B132" s="48" t="s">
        <v>2</v>
      </c>
      <c r="C132" s="27" t="s">
        <v>11</v>
      </c>
      <c r="D132" s="49"/>
      <c r="E132" s="49"/>
      <c r="F132" s="49"/>
      <c r="G132" s="49"/>
      <c r="H132" s="49"/>
      <c r="I132" s="49">
        <f t="shared" si="46"/>
        <v>0</v>
      </c>
      <c r="J132" s="49">
        <f t="shared" si="47"/>
        <v>0</v>
      </c>
      <c r="K132" s="50"/>
      <c r="L132" s="51"/>
    </row>
    <row r="133" spans="1:12" ht="18.75" hidden="1">
      <c r="A133" s="41" t="str">
        <f t="shared" si="49"/>
        <v>b</v>
      </c>
      <c r="B133" s="48" t="s">
        <v>2</v>
      </c>
      <c r="C133" s="27" t="s">
        <v>12</v>
      </c>
      <c r="D133" s="49"/>
      <c r="E133" s="49"/>
      <c r="F133" s="49"/>
      <c r="G133" s="49"/>
      <c r="H133" s="49"/>
      <c r="I133" s="49">
        <f t="shared" si="46"/>
        <v>0</v>
      </c>
      <c r="J133" s="49">
        <f t="shared" si="47"/>
        <v>0</v>
      </c>
      <c r="K133" s="50"/>
      <c r="L133" s="24"/>
    </row>
    <row r="134" spans="1:12" ht="18.75" hidden="1">
      <c r="A134" s="41" t="str">
        <f t="shared" si="49"/>
        <v>b</v>
      </c>
      <c r="B134" s="48" t="s">
        <v>2</v>
      </c>
      <c r="C134" s="27" t="s">
        <v>13</v>
      </c>
      <c r="D134" s="49"/>
      <c r="E134" s="49"/>
      <c r="F134" s="49"/>
      <c r="G134" s="49"/>
      <c r="H134" s="49"/>
      <c r="I134" s="49">
        <f t="shared" si="46"/>
        <v>0</v>
      </c>
      <c r="J134" s="49">
        <f t="shared" si="47"/>
        <v>0</v>
      </c>
      <c r="K134" s="50"/>
      <c r="L134" s="24"/>
    </row>
    <row r="135" spans="1:12" s="47" customFormat="1" ht="90">
      <c r="A135" s="41" t="str">
        <f t="shared" si="49"/>
        <v>a</v>
      </c>
      <c r="B135" s="42" t="s">
        <v>56</v>
      </c>
      <c r="C135" s="43" t="s">
        <v>57</v>
      </c>
      <c r="D135" s="44">
        <f t="shared" ref="D135:J135" si="50">D136+D144+D145+D146</f>
        <v>300000</v>
      </c>
      <c r="E135" s="44">
        <f t="shared" si="50"/>
        <v>300000</v>
      </c>
      <c r="F135" s="44">
        <f t="shared" si="50"/>
        <v>287350</v>
      </c>
      <c r="G135" s="44">
        <f t="shared" si="50"/>
        <v>0</v>
      </c>
      <c r="H135" s="44">
        <f t="shared" si="50"/>
        <v>12650</v>
      </c>
      <c r="I135" s="44">
        <f t="shared" si="50"/>
        <v>300000</v>
      </c>
      <c r="J135" s="44">
        <f t="shared" si="50"/>
        <v>0</v>
      </c>
      <c r="K135" s="45">
        <f t="shared" si="48"/>
        <v>1</v>
      </c>
      <c r="L135" s="46"/>
    </row>
    <row r="136" spans="1:12" ht="18.75">
      <c r="A136" s="41" t="str">
        <f t="shared" si="49"/>
        <v>a</v>
      </c>
      <c r="B136" s="48" t="s">
        <v>2</v>
      </c>
      <c r="C136" s="27" t="s">
        <v>3</v>
      </c>
      <c r="D136" s="49">
        <f t="shared" ref="D136:J136" si="51">D137+D138+D139+D140+D141+D142++D143</f>
        <v>300000</v>
      </c>
      <c r="E136" s="49">
        <f t="shared" si="51"/>
        <v>300000</v>
      </c>
      <c r="F136" s="49">
        <f t="shared" si="51"/>
        <v>287350</v>
      </c>
      <c r="G136" s="49">
        <f t="shared" si="51"/>
        <v>0</v>
      </c>
      <c r="H136" s="49">
        <f t="shared" si="51"/>
        <v>12650</v>
      </c>
      <c r="I136" s="49">
        <f t="shared" si="51"/>
        <v>300000</v>
      </c>
      <c r="J136" s="49">
        <f t="shared" si="51"/>
        <v>0</v>
      </c>
      <c r="K136" s="50">
        <f t="shared" si="48"/>
        <v>1</v>
      </c>
      <c r="L136" s="51"/>
    </row>
    <row r="137" spans="1:12" ht="18.75" hidden="1">
      <c r="A137" s="41" t="str">
        <f t="shared" si="49"/>
        <v>b</v>
      </c>
      <c r="B137" s="48" t="s">
        <v>2</v>
      </c>
      <c r="C137" s="28" t="s">
        <v>4</v>
      </c>
      <c r="D137" s="49"/>
      <c r="E137" s="49"/>
      <c r="F137" s="49"/>
      <c r="G137" s="49"/>
      <c r="H137" s="49"/>
      <c r="I137" s="49">
        <f t="shared" ref="I137:I146" si="52">F137+G137+H137</f>
        <v>0</v>
      </c>
      <c r="J137" s="49">
        <f t="shared" ref="J137:J146" si="53">E137-I137</f>
        <v>0</v>
      </c>
      <c r="K137" s="50"/>
      <c r="L137" s="51"/>
    </row>
    <row r="138" spans="1:12" ht="18.75">
      <c r="A138" s="41" t="str">
        <f t="shared" si="49"/>
        <v>a</v>
      </c>
      <c r="B138" s="48" t="s">
        <v>2</v>
      </c>
      <c r="C138" s="28" t="s">
        <v>5</v>
      </c>
      <c r="D138" s="49">
        <v>300000</v>
      </c>
      <c r="E138" s="49">
        <v>300000</v>
      </c>
      <c r="F138" s="49">
        <v>287350</v>
      </c>
      <c r="G138" s="49"/>
      <c r="H138" s="49">
        <v>12650</v>
      </c>
      <c r="I138" s="49">
        <f t="shared" si="52"/>
        <v>300000</v>
      </c>
      <c r="J138" s="49">
        <f t="shared" si="53"/>
        <v>0</v>
      </c>
      <c r="K138" s="50">
        <f t="shared" si="48"/>
        <v>1</v>
      </c>
      <c r="L138" s="51"/>
    </row>
    <row r="139" spans="1:12" ht="18.75" hidden="1">
      <c r="A139" s="41" t="str">
        <f t="shared" si="49"/>
        <v>b</v>
      </c>
      <c r="B139" s="48" t="s">
        <v>2</v>
      </c>
      <c r="C139" s="28" t="s">
        <v>6</v>
      </c>
      <c r="D139" s="49"/>
      <c r="E139" s="49"/>
      <c r="F139" s="49"/>
      <c r="G139" s="49"/>
      <c r="H139" s="49"/>
      <c r="I139" s="49">
        <f t="shared" si="52"/>
        <v>0</v>
      </c>
      <c r="J139" s="49">
        <f t="shared" si="53"/>
        <v>0</v>
      </c>
      <c r="K139" s="50"/>
      <c r="L139" s="24"/>
    </row>
    <row r="140" spans="1:12" ht="18.75" hidden="1">
      <c r="A140" s="41" t="str">
        <f t="shared" si="49"/>
        <v>b</v>
      </c>
      <c r="B140" s="48" t="s">
        <v>2</v>
      </c>
      <c r="C140" s="29" t="s">
        <v>7</v>
      </c>
      <c r="D140" s="49"/>
      <c r="E140" s="49"/>
      <c r="F140" s="49"/>
      <c r="G140" s="49"/>
      <c r="H140" s="49"/>
      <c r="I140" s="49">
        <f t="shared" si="52"/>
        <v>0</v>
      </c>
      <c r="J140" s="49">
        <f t="shared" si="53"/>
        <v>0</v>
      </c>
      <c r="K140" s="50"/>
      <c r="L140" s="24"/>
    </row>
    <row r="141" spans="1:12" ht="18.75" hidden="1">
      <c r="A141" s="41" t="str">
        <f t="shared" si="49"/>
        <v>b</v>
      </c>
      <c r="B141" s="48" t="s">
        <v>2</v>
      </c>
      <c r="C141" s="29" t="s">
        <v>8</v>
      </c>
      <c r="D141" s="49"/>
      <c r="E141" s="49"/>
      <c r="F141" s="49"/>
      <c r="G141" s="49"/>
      <c r="H141" s="49"/>
      <c r="I141" s="49">
        <f t="shared" si="52"/>
        <v>0</v>
      </c>
      <c r="J141" s="49">
        <f t="shared" si="53"/>
        <v>0</v>
      </c>
      <c r="K141" s="50"/>
      <c r="L141" s="51"/>
    </row>
    <row r="142" spans="1:12" ht="18.75" hidden="1">
      <c r="A142" s="41" t="str">
        <f t="shared" si="49"/>
        <v>b</v>
      </c>
      <c r="B142" s="48" t="s">
        <v>2</v>
      </c>
      <c r="C142" s="29" t="s">
        <v>9</v>
      </c>
      <c r="D142" s="49"/>
      <c r="E142" s="49"/>
      <c r="F142" s="49"/>
      <c r="G142" s="49"/>
      <c r="H142" s="49"/>
      <c r="I142" s="49">
        <f t="shared" si="52"/>
        <v>0</v>
      </c>
      <c r="J142" s="49">
        <f t="shared" si="53"/>
        <v>0</v>
      </c>
      <c r="K142" s="50"/>
      <c r="L142" s="51"/>
    </row>
    <row r="143" spans="1:12" ht="18.75" hidden="1">
      <c r="A143" s="41" t="str">
        <f t="shared" si="49"/>
        <v>b</v>
      </c>
      <c r="B143" s="48" t="s">
        <v>2</v>
      </c>
      <c r="C143" s="29" t="s">
        <v>10</v>
      </c>
      <c r="D143" s="49"/>
      <c r="E143" s="49"/>
      <c r="F143" s="49"/>
      <c r="G143" s="49"/>
      <c r="H143" s="49"/>
      <c r="I143" s="49">
        <f t="shared" si="52"/>
        <v>0</v>
      </c>
      <c r="J143" s="49">
        <f t="shared" si="53"/>
        <v>0</v>
      </c>
      <c r="K143" s="50"/>
      <c r="L143" s="51"/>
    </row>
    <row r="144" spans="1:12" ht="18.75" hidden="1">
      <c r="A144" s="41" t="str">
        <f t="shared" si="49"/>
        <v>b</v>
      </c>
      <c r="B144" s="48" t="s">
        <v>2</v>
      </c>
      <c r="C144" s="27" t="s">
        <v>11</v>
      </c>
      <c r="D144" s="49"/>
      <c r="E144" s="49"/>
      <c r="F144" s="49"/>
      <c r="G144" s="49"/>
      <c r="H144" s="49"/>
      <c r="I144" s="49">
        <f t="shared" si="52"/>
        <v>0</v>
      </c>
      <c r="J144" s="49">
        <f t="shared" si="53"/>
        <v>0</v>
      </c>
      <c r="K144" s="50"/>
      <c r="L144" s="51"/>
    </row>
    <row r="145" spans="1:12" ht="18.75" hidden="1">
      <c r="A145" s="41" t="str">
        <f t="shared" si="49"/>
        <v>b</v>
      </c>
      <c r="B145" s="48" t="s">
        <v>2</v>
      </c>
      <c r="C145" s="27" t="s">
        <v>12</v>
      </c>
      <c r="D145" s="49"/>
      <c r="E145" s="49"/>
      <c r="F145" s="49"/>
      <c r="G145" s="49"/>
      <c r="H145" s="49"/>
      <c r="I145" s="49">
        <f t="shared" si="52"/>
        <v>0</v>
      </c>
      <c r="J145" s="49">
        <f t="shared" si="53"/>
        <v>0</v>
      </c>
      <c r="K145" s="50"/>
      <c r="L145" s="24"/>
    </row>
    <row r="146" spans="1:12" ht="18.75" hidden="1">
      <c r="A146" s="41" t="str">
        <f t="shared" si="49"/>
        <v>b</v>
      </c>
      <c r="B146" s="48" t="s">
        <v>2</v>
      </c>
      <c r="C146" s="27" t="s">
        <v>13</v>
      </c>
      <c r="D146" s="49"/>
      <c r="E146" s="49"/>
      <c r="F146" s="49"/>
      <c r="G146" s="49"/>
      <c r="H146" s="49"/>
      <c r="I146" s="49">
        <f t="shared" si="52"/>
        <v>0</v>
      </c>
      <c r="J146" s="49">
        <f t="shared" si="53"/>
        <v>0</v>
      </c>
      <c r="K146" s="50"/>
      <c r="L146" s="24"/>
    </row>
    <row r="147" spans="1:12" s="47" customFormat="1" ht="69" customHeight="1">
      <c r="A147" s="41" t="str">
        <f t="shared" si="49"/>
        <v>a</v>
      </c>
      <c r="B147" s="42" t="s">
        <v>58</v>
      </c>
      <c r="C147" s="43" t="s">
        <v>59</v>
      </c>
      <c r="D147" s="44">
        <f t="shared" ref="D147:J147" si="54">D148+D156+D157+D158</f>
        <v>82645000</v>
      </c>
      <c r="E147" s="44">
        <f t="shared" si="54"/>
        <v>78798095</v>
      </c>
      <c r="F147" s="44">
        <f t="shared" si="54"/>
        <v>65362709.060000002</v>
      </c>
      <c r="G147" s="44">
        <f t="shared" si="54"/>
        <v>3395</v>
      </c>
      <c r="H147" s="44">
        <f t="shared" si="54"/>
        <v>13032160</v>
      </c>
      <c r="I147" s="44">
        <f t="shared" si="54"/>
        <v>78398264.060000002</v>
      </c>
      <c r="J147" s="44">
        <f t="shared" si="54"/>
        <v>399830.93999999971</v>
      </c>
      <c r="K147" s="45">
        <f t="shared" si="48"/>
        <v>0.99492588063201282</v>
      </c>
      <c r="L147" s="46"/>
    </row>
    <row r="148" spans="1:12" ht="18.75">
      <c r="A148" s="41" t="str">
        <f t="shared" si="49"/>
        <v>a</v>
      </c>
      <c r="B148" s="48" t="s">
        <v>2</v>
      </c>
      <c r="C148" s="27" t="s">
        <v>3</v>
      </c>
      <c r="D148" s="49">
        <f t="shared" ref="D148:J148" si="55">D149+D150+D151+D152+D153+D154++D155</f>
        <v>23015000</v>
      </c>
      <c r="E148" s="49">
        <f t="shared" si="55"/>
        <v>23207117</v>
      </c>
      <c r="F148" s="49">
        <f t="shared" si="55"/>
        <v>21465823.5</v>
      </c>
      <c r="G148" s="49">
        <f t="shared" si="55"/>
        <v>3395</v>
      </c>
      <c r="H148" s="49">
        <f t="shared" si="55"/>
        <v>1338160</v>
      </c>
      <c r="I148" s="49">
        <f t="shared" si="55"/>
        <v>22807378.5</v>
      </c>
      <c r="J148" s="49">
        <f t="shared" si="55"/>
        <v>399738.5000000021</v>
      </c>
      <c r="K148" s="50">
        <f t="shared" si="48"/>
        <v>0.98277517625304345</v>
      </c>
      <c r="L148" s="51"/>
    </row>
    <row r="149" spans="1:12" ht="18.75" hidden="1">
      <c r="A149" s="41" t="str">
        <f t="shared" si="49"/>
        <v>b</v>
      </c>
      <c r="B149" s="48" t="s">
        <v>2</v>
      </c>
      <c r="C149" s="28" t="s">
        <v>4</v>
      </c>
      <c r="D149" s="49">
        <f>D161+D173+D185</f>
        <v>0</v>
      </c>
      <c r="E149" s="49">
        <f>E161+E173+E185</f>
        <v>0</v>
      </c>
      <c r="F149" s="49">
        <f t="shared" ref="F149:J149" si="56">F161+F173+F185</f>
        <v>0</v>
      </c>
      <c r="G149" s="49">
        <f t="shared" si="56"/>
        <v>0</v>
      </c>
      <c r="H149" s="49">
        <f t="shared" si="56"/>
        <v>0</v>
      </c>
      <c r="I149" s="49">
        <f t="shared" si="56"/>
        <v>0</v>
      </c>
      <c r="J149" s="49">
        <f t="shared" si="56"/>
        <v>0</v>
      </c>
      <c r="K149" s="50"/>
      <c r="L149" s="51"/>
    </row>
    <row r="150" spans="1:12" ht="18.75">
      <c r="A150" s="41" t="str">
        <f t="shared" si="49"/>
        <v>a</v>
      </c>
      <c r="B150" s="48" t="s">
        <v>2</v>
      </c>
      <c r="C150" s="28" t="s">
        <v>5</v>
      </c>
      <c r="D150" s="49">
        <f t="shared" ref="D150:J158" si="57">D162+D174+D186</f>
        <v>1285000</v>
      </c>
      <c r="E150" s="49">
        <f t="shared" si="57"/>
        <v>1477117</v>
      </c>
      <c r="F150" s="49">
        <f t="shared" si="57"/>
        <v>804385.99</v>
      </c>
      <c r="G150" s="49">
        <f t="shared" si="57"/>
        <v>3395</v>
      </c>
      <c r="H150" s="49">
        <f t="shared" si="57"/>
        <v>270000</v>
      </c>
      <c r="I150" s="49">
        <f t="shared" si="57"/>
        <v>1077780.99</v>
      </c>
      <c r="J150" s="49">
        <f t="shared" si="57"/>
        <v>399336.01</v>
      </c>
      <c r="K150" s="50">
        <f t="shared" si="48"/>
        <v>0.72965174051886206</v>
      </c>
      <c r="L150" s="51"/>
    </row>
    <row r="151" spans="1:12" ht="18.75" hidden="1">
      <c r="A151" s="41" t="str">
        <f t="shared" si="49"/>
        <v>b</v>
      </c>
      <c r="B151" s="48" t="s">
        <v>2</v>
      </c>
      <c r="C151" s="28" t="s">
        <v>6</v>
      </c>
      <c r="D151" s="49">
        <f t="shared" si="57"/>
        <v>0</v>
      </c>
      <c r="E151" s="49">
        <f t="shared" si="57"/>
        <v>0</v>
      </c>
      <c r="F151" s="49">
        <f t="shared" si="57"/>
        <v>0</v>
      </c>
      <c r="G151" s="49">
        <f t="shared" si="57"/>
        <v>0</v>
      </c>
      <c r="H151" s="49">
        <f t="shared" si="57"/>
        <v>0</v>
      </c>
      <c r="I151" s="49">
        <f t="shared" si="57"/>
        <v>0</v>
      </c>
      <c r="J151" s="49">
        <f t="shared" si="57"/>
        <v>0</v>
      </c>
      <c r="K151" s="50"/>
      <c r="L151" s="24"/>
    </row>
    <row r="152" spans="1:12" ht="18.75" hidden="1">
      <c r="A152" s="41" t="str">
        <f t="shared" si="49"/>
        <v>b</v>
      </c>
      <c r="B152" s="48" t="s">
        <v>2</v>
      </c>
      <c r="C152" s="29" t="s">
        <v>7</v>
      </c>
      <c r="D152" s="49">
        <f t="shared" si="57"/>
        <v>0</v>
      </c>
      <c r="E152" s="49">
        <f t="shared" si="57"/>
        <v>0</v>
      </c>
      <c r="F152" s="49">
        <f t="shared" si="57"/>
        <v>0</v>
      </c>
      <c r="G152" s="49">
        <f t="shared" si="57"/>
        <v>0</v>
      </c>
      <c r="H152" s="49">
        <f t="shared" si="57"/>
        <v>0</v>
      </c>
      <c r="I152" s="49">
        <f t="shared" si="57"/>
        <v>0</v>
      </c>
      <c r="J152" s="49">
        <f t="shared" si="57"/>
        <v>0</v>
      </c>
      <c r="K152" s="50"/>
      <c r="L152" s="24"/>
    </row>
    <row r="153" spans="1:12" ht="18.75" hidden="1">
      <c r="A153" s="41" t="str">
        <f t="shared" si="49"/>
        <v>b</v>
      </c>
      <c r="B153" s="48" t="s">
        <v>2</v>
      </c>
      <c r="C153" s="29" t="s">
        <v>8</v>
      </c>
      <c r="D153" s="49">
        <f t="shared" si="57"/>
        <v>0</v>
      </c>
      <c r="E153" s="49">
        <f t="shared" si="57"/>
        <v>0</v>
      </c>
      <c r="F153" s="49">
        <f t="shared" si="57"/>
        <v>0</v>
      </c>
      <c r="G153" s="49">
        <f t="shared" si="57"/>
        <v>0</v>
      </c>
      <c r="H153" s="49">
        <f t="shared" si="57"/>
        <v>0</v>
      </c>
      <c r="I153" s="49">
        <f t="shared" si="57"/>
        <v>0</v>
      </c>
      <c r="J153" s="49">
        <f t="shared" si="57"/>
        <v>0</v>
      </c>
      <c r="K153" s="50"/>
      <c r="L153" s="51"/>
    </row>
    <row r="154" spans="1:12" ht="18.75">
      <c r="A154" s="41" t="str">
        <f t="shared" si="49"/>
        <v>a</v>
      </c>
      <c r="B154" s="48" t="s">
        <v>2</v>
      </c>
      <c r="C154" s="29" t="s">
        <v>9</v>
      </c>
      <c r="D154" s="49">
        <f t="shared" si="57"/>
        <v>2000000</v>
      </c>
      <c r="E154" s="49">
        <f t="shared" si="57"/>
        <v>2000000</v>
      </c>
      <c r="F154" s="49">
        <f t="shared" si="57"/>
        <v>1606840</v>
      </c>
      <c r="G154" s="49">
        <f t="shared" si="57"/>
        <v>0</v>
      </c>
      <c r="H154" s="49">
        <f t="shared" si="57"/>
        <v>393160</v>
      </c>
      <c r="I154" s="49">
        <f t="shared" si="57"/>
        <v>2000000</v>
      </c>
      <c r="J154" s="49">
        <f t="shared" si="57"/>
        <v>0</v>
      </c>
      <c r="K154" s="50">
        <f t="shared" si="48"/>
        <v>1</v>
      </c>
      <c r="L154" s="51"/>
    </row>
    <row r="155" spans="1:12" ht="18.75">
      <c r="A155" s="41" t="str">
        <f t="shared" si="49"/>
        <v>a</v>
      </c>
      <c r="B155" s="48" t="s">
        <v>2</v>
      </c>
      <c r="C155" s="29" t="s">
        <v>10</v>
      </c>
      <c r="D155" s="49">
        <f t="shared" si="57"/>
        <v>19730000</v>
      </c>
      <c r="E155" s="49">
        <f t="shared" si="57"/>
        <v>19730000</v>
      </c>
      <c r="F155" s="49">
        <f t="shared" si="57"/>
        <v>19054597.509999998</v>
      </c>
      <c r="G155" s="49">
        <f t="shared" si="57"/>
        <v>0</v>
      </c>
      <c r="H155" s="49">
        <f t="shared" si="57"/>
        <v>675000</v>
      </c>
      <c r="I155" s="49">
        <f t="shared" si="57"/>
        <v>19729597.509999998</v>
      </c>
      <c r="J155" s="49">
        <f t="shared" si="57"/>
        <v>402.49000000208616</v>
      </c>
      <c r="K155" s="50">
        <f t="shared" si="48"/>
        <v>0.99997960010136833</v>
      </c>
      <c r="L155" s="51"/>
    </row>
    <row r="156" spans="1:12" ht="18.75">
      <c r="A156" s="41" t="str">
        <f t="shared" si="49"/>
        <v>a</v>
      </c>
      <c r="B156" s="48" t="s">
        <v>2</v>
      </c>
      <c r="C156" s="27" t="s">
        <v>11</v>
      </c>
      <c r="D156" s="49">
        <f t="shared" si="57"/>
        <v>59630000</v>
      </c>
      <c r="E156" s="49">
        <f t="shared" si="57"/>
        <v>55590978</v>
      </c>
      <c r="F156" s="49">
        <f t="shared" si="57"/>
        <v>43896885.560000002</v>
      </c>
      <c r="G156" s="49">
        <f t="shared" si="57"/>
        <v>0</v>
      </c>
      <c r="H156" s="49">
        <f t="shared" si="57"/>
        <v>11694000</v>
      </c>
      <c r="I156" s="49">
        <f t="shared" si="57"/>
        <v>55590885.560000002</v>
      </c>
      <c r="J156" s="49">
        <f t="shared" si="57"/>
        <v>92.439999997615814</v>
      </c>
      <c r="K156" s="50">
        <f t="shared" si="48"/>
        <v>0.99999833714024611</v>
      </c>
      <c r="L156" s="51"/>
    </row>
    <row r="157" spans="1:12" ht="18.75" hidden="1">
      <c r="A157" s="41" t="str">
        <f t="shared" si="49"/>
        <v>b</v>
      </c>
      <c r="B157" s="48" t="s">
        <v>2</v>
      </c>
      <c r="C157" s="27" t="s">
        <v>12</v>
      </c>
      <c r="D157" s="49">
        <f t="shared" si="57"/>
        <v>0</v>
      </c>
      <c r="E157" s="49">
        <f t="shared" si="57"/>
        <v>0</v>
      </c>
      <c r="F157" s="49">
        <f t="shared" si="57"/>
        <v>0</v>
      </c>
      <c r="G157" s="49">
        <f t="shared" si="57"/>
        <v>0</v>
      </c>
      <c r="H157" s="49">
        <f t="shared" si="57"/>
        <v>0</v>
      </c>
      <c r="I157" s="49">
        <f t="shared" si="57"/>
        <v>0</v>
      </c>
      <c r="J157" s="49">
        <f t="shared" si="57"/>
        <v>0</v>
      </c>
      <c r="K157" s="50"/>
      <c r="L157" s="24"/>
    </row>
    <row r="158" spans="1:12" ht="18.75" hidden="1">
      <c r="A158" s="41" t="str">
        <f t="shared" si="49"/>
        <v>b</v>
      </c>
      <c r="B158" s="48" t="s">
        <v>2</v>
      </c>
      <c r="C158" s="27" t="s">
        <v>13</v>
      </c>
      <c r="D158" s="49">
        <f t="shared" si="57"/>
        <v>0</v>
      </c>
      <c r="E158" s="49">
        <f t="shared" si="57"/>
        <v>0</v>
      </c>
      <c r="F158" s="49">
        <f t="shared" si="57"/>
        <v>0</v>
      </c>
      <c r="G158" s="49">
        <f t="shared" si="57"/>
        <v>0</v>
      </c>
      <c r="H158" s="49">
        <f t="shared" si="57"/>
        <v>0</v>
      </c>
      <c r="I158" s="49">
        <f t="shared" si="57"/>
        <v>0</v>
      </c>
      <c r="J158" s="49">
        <f t="shared" si="57"/>
        <v>0</v>
      </c>
      <c r="K158" s="50"/>
      <c r="L158" s="24"/>
    </row>
    <row r="159" spans="1:12" s="47" customFormat="1" ht="69" customHeight="1">
      <c r="A159" s="41" t="str">
        <f t="shared" si="49"/>
        <v>a</v>
      </c>
      <c r="B159" s="42" t="s">
        <v>60</v>
      </c>
      <c r="C159" s="43" t="s">
        <v>61</v>
      </c>
      <c r="D159" s="44">
        <f t="shared" ref="D159:J159" si="58">D160+D168+D169+D170</f>
        <v>82540000</v>
      </c>
      <c r="E159" s="44">
        <f t="shared" si="58"/>
        <v>78463097</v>
      </c>
      <c r="F159" s="44">
        <f t="shared" si="58"/>
        <v>65118467.68</v>
      </c>
      <c r="G159" s="44">
        <f t="shared" si="58"/>
        <v>3044</v>
      </c>
      <c r="H159" s="44">
        <f t="shared" si="58"/>
        <v>12962160</v>
      </c>
      <c r="I159" s="44">
        <f t="shared" si="58"/>
        <v>78083671.680000007</v>
      </c>
      <c r="J159" s="44">
        <f t="shared" si="58"/>
        <v>379425.31999999972</v>
      </c>
      <c r="K159" s="45">
        <f t="shared" si="48"/>
        <v>0.99516428315339134</v>
      </c>
      <c r="L159" s="46"/>
    </row>
    <row r="160" spans="1:12" ht="18.75">
      <c r="A160" s="41" t="str">
        <f t="shared" si="49"/>
        <v>a</v>
      </c>
      <c r="B160" s="48" t="s">
        <v>2</v>
      </c>
      <c r="C160" s="27" t="s">
        <v>3</v>
      </c>
      <c r="D160" s="49">
        <f t="shared" ref="D160:J160" si="59">D161+D162+D163+D164+D165+D166++D167</f>
        <v>22930000</v>
      </c>
      <c r="E160" s="49">
        <f t="shared" si="59"/>
        <v>22883095</v>
      </c>
      <c r="F160" s="49">
        <f t="shared" si="59"/>
        <v>21232558.119999997</v>
      </c>
      <c r="G160" s="49">
        <f t="shared" si="59"/>
        <v>3044</v>
      </c>
      <c r="H160" s="49">
        <f t="shared" si="59"/>
        <v>1268160</v>
      </c>
      <c r="I160" s="49">
        <f t="shared" si="59"/>
        <v>22503762.119999997</v>
      </c>
      <c r="J160" s="49">
        <f t="shared" si="59"/>
        <v>379332.8800000021</v>
      </c>
      <c r="K160" s="50">
        <f t="shared" si="48"/>
        <v>0.98342300812018646</v>
      </c>
      <c r="L160" s="51"/>
    </row>
    <row r="161" spans="1:12" ht="18.75" hidden="1">
      <c r="A161" s="41" t="str">
        <f t="shared" si="49"/>
        <v>b</v>
      </c>
      <c r="B161" s="48" t="s">
        <v>2</v>
      </c>
      <c r="C161" s="28" t="s">
        <v>4</v>
      </c>
      <c r="D161" s="49"/>
      <c r="E161" s="49"/>
      <c r="F161" s="49"/>
      <c r="G161" s="49"/>
      <c r="H161" s="49"/>
      <c r="I161" s="49">
        <f t="shared" ref="I161:I170" si="60">F161+G161+H161</f>
        <v>0</v>
      </c>
      <c r="J161" s="49">
        <f t="shared" ref="J161:J170" si="61">E161-I161</f>
        <v>0</v>
      </c>
      <c r="K161" s="50"/>
      <c r="L161" s="51"/>
    </row>
    <row r="162" spans="1:12" ht="102" customHeight="1">
      <c r="A162" s="41" t="str">
        <f t="shared" si="49"/>
        <v>a</v>
      </c>
      <c r="B162" s="48" t="s">
        <v>2</v>
      </c>
      <c r="C162" s="28" t="s">
        <v>5</v>
      </c>
      <c r="D162" s="49">
        <v>1200000</v>
      </c>
      <c r="E162" s="49">
        <v>1153095</v>
      </c>
      <c r="F162" s="49">
        <v>571120.61</v>
      </c>
      <c r="G162" s="49">
        <v>3044</v>
      </c>
      <c r="H162" s="49">
        <v>200000</v>
      </c>
      <c r="I162" s="49">
        <f t="shared" si="60"/>
        <v>774164.61</v>
      </c>
      <c r="J162" s="49">
        <f t="shared" si="61"/>
        <v>378930.39</v>
      </c>
      <c r="K162" s="50">
        <f t="shared" si="48"/>
        <v>0.67137973020436303</v>
      </c>
      <c r="L162" s="34" t="s">
        <v>62</v>
      </c>
    </row>
    <row r="163" spans="1:12" ht="18.75" hidden="1">
      <c r="A163" s="41" t="str">
        <f t="shared" si="49"/>
        <v>b</v>
      </c>
      <c r="B163" s="48" t="s">
        <v>2</v>
      </c>
      <c r="C163" s="28" t="s">
        <v>6</v>
      </c>
      <c r="D163" s="49"/>
      <c r="E163" s="49"/>
      <c r="F163" s="49"/>
      <c r="G163" s="49"/>
      <c r="H163" s="49"/>
      <c r="I163" s="49">
        <f t="shared" si="60"/>
        <v>0</v>
      </c>
      <c r="J163" s="49">
        <f t="shared" si="61"/>
        <v>0</v>
      </c>
      <c r="K163" s="50"/>
      <c r="L163" s="24"/>
    </row>
    <row r="164" spans="1:12" ht="18.75" hidden="1">
      <c r="A164" s="41" t="str">
        <f t="shared" si="49"/>
        <v>b</v>
      </c>
      <c r="B164" s="48" t="s">
        <v>2</v>
      </c>
      <c r="C164" s="29" t="s">
        <v>7</v>
      </c>
      <c r="D164" s="49"/>
      <c r="E164" s="49"/>
      <c r="F164" s="49"/>
      <c r="G164" s="49"/>
      <c r="H164" s="49"/>
      <c r="I164" s="49">
        <f t="shared" si="60"/>
        <v>0</v>
      </c>
      <c r="J164" s="49">
        <f t="shared" si="61"/>
        <v>0</v>
      </c>
      <c r="K164" s="50"/>
      <c r="L164" s="24"/>
    </row>
    <row r="165" spans="1:12" ht="18.75" hidden="1">
      <c r="A165" s="41" t="str">
        <f t="shared" si="49"/>
        <v>b</v>
      </c>
      <c r="B165" s="48" t="s">
        <v>2</v>
      </c>
      <c r="C165" s="29" t="s">
        <v>8</v>
      </c>
      <c r="D165" s="49"/>
      <c r="E165" s="49"/>
      <c r="F165" s="49"/>
      <c r="G165" s="49"/>
      <c r="H165" s="49"/>
      <c r="I165" s="49">
        <f t="shared" si="60"/>
        <v>0</v>
      </c>
      <c r="J165" s="49">
        <f t="shared" si="61"/>
        <v>0</v>
      </c>
      <c r="K165" s="50"/>
      <c r="L165" s="51"/>
    </row>
    <row r="166" spans="1:12" ht="18.75">
      <c r="A166" s="41" t="str">
        <f t="shared" si="49"/>
        <v>a</v>
      </c>
      <c r="B166" s="48" t="s">
        <v>2</v>
      </c>
      <c r="C166" s="29" t="s">
        <v>9</v>
      </c>
      <c r="D166" s="49">
        <v>2000000</v>
      </c>
      <c r="E166" s="49">
        <v>2000000</v>
      </c>
      <c r="F166" s="49">
        <v>1606840</v>
      </c>
      <c r="G166" s="49"/>
      <c r="H166" s="49">
        <v>393160</v>
      </c>
      <c r="I166" s="49">
        <f t="shared" si="60"/>
        <v>2000000</v>
      </c>
      <c r="J166" s="49">
        <f t="shared" si="61"/>
        <v>0</v>
      </c>
      <c r="K166" s="50">
        <f t="shared" si="48"/>
        <v>1</v>
      </c>
      <c r="L166" s="51"/>
    </row>
    <row r="167" spans="1:12" ht="18.75">
      <c r="A167" s="41" t="str">
        <f t="shared" si="49"/>
        <v>a</v>
      </c>
      <c r="B167" s="48" t="s">
        <v>2</v>
      </c>
      <c r="C167" s="29" t="s">
        <v>10</v>
      </c>
      <c r="D167" s="49">
        <v>19730000</v>
      </c>
      <c r="E167" s="49">
        <v>19730000</v>
      </c>
      <c r="F167" s="49">
        <v>19054597.509999998</v>
      </c>
      <c r="G167" s="49"/>
      <c r="H167" s="49">
        <v>675000</v>
      </c>
      <c r="I167" s="49">
        <f t="shared" si="60"/>
        <v>19729597.509999998</v>
      </c>
      <c r="J167" s="49">
        <f t="shared" si="61"/>
        <v>402.49000000208616</v>
      </c>
      <c r="K167" s="50">
        <f t="shared" si="48"/>
        <v>0.99997960010136833</v>
      </c>
      <c r="L167" s="51"/>
    </row>
    <row r="168" spans="1:12" ht="18.75">
      <c r="A168" s="41" t="str">
        <f t="shared" si="49"/>
        <v>a</v>
      </c>
      <c r="B168" s="48" t="s">
        <v>2</v>
      </c>
      <c r="C168" s="27" t="s">
        <v>11</v>
      </c>
      <c r="D168" s="49">
        <v>59610000</v>
      </c>
      <c r="E168" s="49">
        <v>55580002</v>
      </c>
      <c r="F168" s="49">
        <v>43885909.560000002</v>
      </c>
      <c r="G168" s="49"/>
      <c r="H168" s="49">
        <v>11694000</v>
      </c>
      <c r="I168" s="49">
        <f t="shared" si="60"/>
        <v>55579909.560000002</v>
      </c>
      <c r="J168" s="49">
        <f t="shared" si="61"/>
        <v>92.439999997615814</v>
      </c>
      <c r="K168" s="50">
        <f t="shared" si="48"/>
        <v>0.99999833681186268</v>
      </c>
      <c r="L168" s="51"/>
    </row>
    <row r="169" spans="1:12" ht="18.75" hidden="1">
      <c r="A169" s="41" t="str">
        <f t="shared" si="49"/>
        <v>b</v>
      </c>
      <c r="B169" s="48" t="s">
        <v>2</v>
      </c>
      <c r="C169" s="27" t="s">
        <v>12</v>
      </c>
      <c r="D169" s="49"/>
      <c r="E169" s="49"/>
      <c r="F169" s="49"/>
      <c r="G169" s="49"/>
      <c r="H169" s="49"/>
      <c r="I169" s="49">
        <f t="shared" si="60"/>
        <v>0</v>
      </c>
      <c r="J169" s="49">
        <f t="shared" si="61"/>
        <v>0</v>
      </c>
      <c r="K169" s="50"/>
      <c r="L169" s="24"/>
    </row>
    <row r="170" spans="1:12" ht="18.75" hidden="1">
      <c r="A170" s="41" t="str">
        <f t="shared" si="49"/>
        <v>b</v>
      </c>
      <c r="B170" s="48" t="s">
        <v>2</v>
      </c>
      <c r="C170" s="27" t="s">
        <v>13</v>
      </c>
      <c r="D170" s="49"/>
      <c r="E170" s="49"/>
      <c r="F170" s="49"/>
      <c r="G170" s="49"/>
      <c r="H170" s="49"/>
      <c r="I170" s="49">
        <f t="shared" si="60"/>
        <v>0</v>
      </c>
      <c r="J170" s="49">
        <f t="shared" si="61"/>
        <v>0</v>
      </c>
      <c r="K170" s="50"/>
      <c r="L170" s="24"/>
    </row>
    <row r="171" spans="1:12" s="47" customFormat="1" ht="89.25" customHeight="1">
      <c r="A171" s="41" t="str">
        <f t="shared" si="49"/>
        <v>a</v>
      </c>
      <c r="B171" s="42" t="s">
        <v>63</v>
      </c>
      <c r="C171" s="43" t="s">
        <v>64</v>
      </c>
      <c r="D171" s="44">
        <f t="shared" ref="D171:J171" si="62">D172+D180+D181+D182</f>
        <v>105000</v>
      </c>
      <c r="E171" s="44">
        <f t="shared" si="62"/>
        <v>85000</v>
      </c>
      <c r="F171" s="44">
        <f t="shared" si="62"/>
        <v>84800</v>
      </c>
      <c r="G171" s="44">
        <f t="shared" si="62"/>
        <v>0</v>
      </c>
      <c r="H171" s="44">
        <f t="shared" si="62"/>
        <v>0</v>
      </c>
      <c r="I171" s="44">
        <f t="shared" si="62"/>
        <v>84800</v>
      </c>
      <c r="J171" s="44">
        <f t="shared" si="62"/>
        <v>200</v>
      </c>
      <c r="K171" s="45">
        <f t="shared" si="48"/>
        <v>0.99764705882352944</v>
      </c>
      <c r="L171" s="46"/>
    </row>
    <row r="172" spans="1:12" ht="18.75">
      <c r="A172" s="41" t="str">
        <f t="shared" si="49"/>
        <v>a</v>
      </c>
      <c r="B172" s="48" t="s">
        <v>2</v>
      </c>
      <c r="C172" s="27" t="s">
        <v>3</v>
      </c>
      <c r="D172" s="49">
        <f t="shared" ref="D172:J172" si="63">D173+D174+D175+D176+D177+D178++D179</f>
        <v>85000</v>
      </c>
      <c r="E172" s="49">
        <f t="shared" si="63"/>
        <v>85000</v>
      </c>
      <c r="F172" s="49">
        <f t="shared" si="63"/>
        <v>84800</v>
      </c>
      <c r="G172" s="49">
        <f t="shared" si="63"/>
        <v>0</v>
      </c>
      <c r="H172" s="49">
        <f t="shared" si="63"/>
        <v>0</v>
      </c>
      <c r="I172" s="49">
        <f t="shared" si="63"/>
        <v>84800</v>
      </c>
      <c r="J172" s="49">
        <f t="shared" si="63"/>
        <v>200</v>
      </c>
      <c r="K172" s="50">
        <f t="shared" si="48"/>
        <v>0.99764705882352944</v>
      </c>
      <c r="L172" s="51"/>
    </row>
    <row r="173" spans="1:12" ht="18.75" hidden="1">
      <c r="A173" s="41" t="str">
        <f t="shared" si="49"/>
        <v>b</v>
      </c>
      <c r="B173" s="48" t="s">
        <v>2</v>
      </c>
      <c r="C173" s="28" t="s">
        <v>4</v>
      </c>
      <c r="D173" s="49"/>
      <c r="E173" s="49"/>
      <c r="F173" s="49"/>
      <c r="G173" s="49"/>
      <c r="H173" s="49"/>
      <c r="I173" s="49">
        <f t="shared" ref="I173:I182" si="64">F173+G173+H173</f>
        <v>0</v>
      </c>
      <c r="J173" s="49">
        <f t="shared" ref="J173:J182" si="65">E173-I173</f>
        <v>0</v>
      </c>
      <c r="K173" s="50"/>
      <c r="L173" s="51"/>
    </row>
    <row r="174" spans="1:12" ht="18.75">
      <c r="A174" s="41" t="str">
        <f t="shared" si="49"/>
        <v>a</v>
      </c>
      <c r="B174" s="48" t="s">
        <v>2</v>
      </c>
      <c r="C174" s="28" t="s">
        <v>5</v>
      </c>
      <c r="D174" s="49">
        <v>85000</v>
      </c>
      <c r="E174" s="49">
        <v>85000</v>
      </c>
      <c r="F174" s="49">
        <v>84800</v>
      </c>
      <c r="G174" s="49"/>
      <c r="H174" s="49"/>
      <c r="I174" s="49">
        <f t="shared" si="64"/>
        <v>84800</v>
      </c>
      <c r="J174" s="49">
        <f t="shared" si="65"/>
        <v>200</v>
      </c>
      <c r="K174" s="50">
        <f t="shared" si="48"/>
        <v>0.99764705882352944</v>
      </c>
      <c r="L174" s="51"/>
    </row>
    <row r="175" spans="1:12" ht="18.75" hidden="1">
      <c r="A175" s="41" t="str">
        <f t="shared" si="49"/>
        <v>b</v>
      </c>
      <c r="B175" s="48" t="s">
        <v>2</v>
      </c>
      <c r="C175" s="28" t="s">
        <v>6</v>
      </c>
      <c r="D175" s="49"/>
      <c r="E175" s="49"/>
      <c r="F175" s="49"/>
      <c r="G175" s="49"/>
      <c r="H175" s="49"/>
      <c r="I175" s="49">
        <f t="shared" si="64"/>
        <v>0</v>
      </c>
      <c r="J175" s="49">
        <f t="shared" si="65"/>
        <v>0</v>
      </c>
      <c r="K175" s="50"/>
      <c r="L175" s="24"/>
    </row>
    <row r="176" spans="1:12" ht="18.75" hidden="1">
      <c r="A176" s="41" t="str">
        <f t="shared" si="49"/>
        <v>b</v>
      </c>
      <c r="B176" s="48" t="s">
        <v>2</v>
      </c>
      <c r="C176" s="29" t="s">
        <v>7</v>
      </c>
      <c r="D176" s="49"/>
      <c r="E176" s="49"/>
      <c r="F176" s="49"/>
      <c r="G176" s="49"/>
      <c r="H176" s="49"/>
      <c r="I176" s="49">
        <f t="shared" si="64"/>
        <v>0</v>
      </c>
      <c r="J176" s="49">
        <f t="shared" si="65"/>
        <v>0</v>
      </c>
      <c r="K176" s="50"/>
      <c r="L176" s="24"/>
    </row>
    <row r="177" spans="1:12" ht="18.75" hidden="1">
      <c r="A177" s="41" t="str">
        <f t="shared" si="49"/>
        <v>b</v>
      </c>
      <c r="B177" s="48" t="s">
        <v>2</v>
      </c>
      <c r="C177" s="29" t="s">
        <v>8</v>
      </c>
      <c r="D177" s="49"/>
      <c r="E177" s="49"/>
      <c r="F177" s="49"/>
      <c r="G177" s="49"/>
      <c r="H177" s="49"/>
      <c r="I177" s="49">
        <f t="shared" si="64"/>
        <v>0</v>
      </c>
      <c r="J177" s="49">
        <f t="shared" si="65"/>
        <v>0</v>
      </c>
      <c r="K177" s="50"/>
      <c r="L177" s="51"/>
    </row>
    <row r="178" spans="1:12" ht="18.75" hidden="1">
      <c r="A178" s="41" t="str">
        <f t="shared" si="49"/>
        <v>b</v>
      </c>
      <c r="B178" s="48" t="s">
        <v>2</v>
      </c>
      <c r="C178" s="29" t="s">
        <v>9</v>
      </c>
      <c r="D178" s="49"/>
      <c r="E178" s="49"/>
      <c r="F178" s="49"/>
      <c r="G178" s="49"/>
      <c r="H178" s="49"/>
      <c r="I178" s="49">
        <f t="shared" si="64"/>
        <v>0</v>
      </c>
      <c r="J178" s="49">
        <f t="shared" si="65"/>
        <v>0</v>
      </c>
      <c r="K178" s="50"/>
      <c r="L178" s="51"/>
    </row>
    <row r="179" spans="1:12" ht="18.75" hidden="1">
      <c r="A179" s="41" t="str">
        <f t="shared" si="49"/>
        <v>b</v>
      </c>
      <c r="B179" s="48" t="s">
        <v>2</v>
      </c>
      <c r="C179" s="29" t="s">
        <v>10</v>
      </c>
      <c r="D179" s="49"/>
      <c r="E179" s="49"/>
      <c r="F179" s="49"/>
      <c r="G179" s="49"/>
      <c r="H179" s="49"/>
      <c r="I179" s="49">
        <f t="shared" si="64"/>
        <v>0</v>
      </c>
      <c r="J179" s="49">
        <f t="shared" si="65"/>
        <v>0</v>
      </c>
      <c r="K179" s="50"/>
      <c r="L179" s="51"/>
    </row>
    <row r="180" spans="1:12" ht="18.75">
      <c r="A180" s="41" t="str">
        <f t="shared" si="49"/>
        <v>a</v>
      </c>
      <c r="B180" s="48" t="s">
        <v>2</v>
      </c>
      <c r="C180" s="27" t="s">
        <v>11</v>
      </c>
      <c r="D180" s="49">
        <v>20000</v>
      </c>
      <c r="E180" s="49"/>
      <c r="F180" s="49"/>
      <c r="G180" s="49"/>
      <c r="H180" s="49"/>
      <c r="I180" s="49">
        <f t="shared" si="64"/>
        <v>0</v>
      </c>
      <c r="J180" s="49">
        <f t="shared" si="65"/>
        <v>0</v>
      </c>
      <c r="K180" s="50"/>
      <c r="L180" s="51"/>
    </row>
    <row r="181" spans="1:12" ht="18.75" hidden="1">
      <c r="A181" s="41" t="str">
        <f t="shared" si="49"/>
        <v>b</v>
      </c>
      <c r="B181" s="48" t="s">
        <v>2</v>
      </c>
      <c r="C181" s="27" t="s">
        <v>12</v>
      </c>
      <c r="D181" s="49"/>
      <c r="E181" s="49"/>
      <c r="F181" s="49"/>
      <c r="G181" s="49"/>
      <c r="H181" s="49"/>
      <c r="I181" s="49">
        <f t="shared" si="64"/>
        <v>0</v>
      </c>
      <c r="J181" s="49">
        <f t="shared" si="65"/>
        <v>0</v>
      </c>
      <c r="K181" s="50"/>
      <c r="L181" s="24"/>
    </row>
    <row r="182" spans="1:12" ht="18.75" hidden="1">
      <c r="A182" s="41" t="str">
        <f t="shared" si="49"/>
        <v>b</v>
      </c>
      <c r="B182" s="48" t="s">
        <v>2</v>
      </c>
      <c r="C182" s="27" t="s">
        <v>13</v>
      </c>
      <c r="D182" s="49"/>
      <c r="E182" s="49"/>
      <c r="F182" s="49"/>
      <c r="G182" s="49"/>
      <c r="H182" s="49"/>
      <c r="I182" s="49">
        <f t="shared" si="64"/>
        <v>0</v>
      </c>
      <c r="J182" s="49">
        <f t="shared" si="65"/>
        <v>0</v>
      </c>
      <c r="K182" s="50"/>
      <c r="L182" s="24"/>
    </row>
    <row r="183" spans="1:12" s="47" customFormat="1" ht="75.75" customHeight="1">
      <c r="A183" s="41" t="str">
        <f t="shared" si="49"/>
        <v>a</v>
      </c>
      <c r="B183" s="42" t="s">
        <v>65</v>
      </c>
      <c r="C183" s="43" t="s">
        <v>66</v>
      </c>
      <c r="D183" s="44">
        <f>D184+D192+D193+D194</f>
        <v>0</v>
      </c>
      <c r="E183" s="44">
        <f>E184+E192+E193+E194</f>
        <v>249998</v>
      </c>
      <c r="F183" s="44">
        <f t="shared" ref="F183:J183" si="66">F184+F192+F193+F194</f>
        <v>159441.38</v>
      </c>
      <c r="G183" s="44">
        <f t="shared" si="66"/>
        <v>351</v>
      </c>
      <c r="H183" s="44">
        <f t="shared" si="66"/>
        <v>70000</v>
      </c>
      <c r="I183" s="44">
        <f t="shared" si="66"/>
        <v>229792.38</v>
      </c>
      <c r="J183" s="44">
        <f t="shared" si="66"/>
        <v>20205.619999999995</v>
      </c>
      <c r="K183" s="45">
        <f t="shared" si="48"/>
        <v>0.91917687341498733</v>
      </c>
      <c r="L183" s="46"/>
    </row>
    <row r="184" spans="1:12" ht="18.75">
      <c r="A184" s="41" t="str">
        <f t="shared" si="49"/>
        <v>a</v>
      </c>
      <c r="B184" s="48" t="s">
        <v>2</v>
      </c>
      <c r="C184" s="27" t="s">
        <v>3</v>
      </c>
      <c r="D184" s="49">
        <f>D185+D186+D187+D188+D189+D190++D191</f>
        <v>0</v>
      </c>
      <c r="E184" s="49">
        <f>E185+E186+E187+E188+E189+E190++E191</f>
        <v>239022</v>
      </c>
      <c r="F184" s="49">
        <f t="shared" ref="F184:J184" si="67">F185+F186+F187+F188+F189+F190++F191</f>
        <v>148465.38</v>
      </c>
      <c r="G184" s="49">
        <f t="shared" si="67"/>
        <v>351</v>
      </c>
      <c r="H184" s="49">
        <f t="shared" si="67"/>
        <v>70000</v>
      </c>
      <c r="I184" s="49">
        <f t="shared" si="67"/>
        <v>218816.38</v>
      </c>
      <c r="J184" s="49">
        <f t="shared" si="67"/>
        <v>20205.619999999995</v>
      </c>
      <c r="K184" s="50">
        <f t="shared" si="48"/>
        <v>0.91546543832785265</v>
      </c>
      <c r="L184" s="51"/>
    </row>
    <row r="185" spans="1:12" ht="18.75" hidden="1">
      <c r="A185" s="41" t="str">
        <f t="shared" si="49"/>
        <v>b</v>
      </c>
      <c r="B185" s="48" t="s">
        <v>2</v>
      </c>
      <c r="C185" s="28" t="s">
        <v>4</v>
      </c>
      <c r="D185" s="49"/>
      <c r="E185" s="49"/>
      <c r="F185" s="49"/>
      <c r="G185" s="49"/>
      <c r="H185" s="49"/>
      <c r="I185" s="49">
        <f t="shared" ref="I185:I194" si="68">F185+G185+H185</f>
        <v>0</v>
      </c>
      <c r="J185" s="49">
        <f t="shared" ref="J185:J194" si="69">E185-I185</f>
        <v>0</v>
      </c>
      <c r="K185" s="50"/>
      <c r="L185" s="51"/>
    </row>
    <row r="186" spans="1:12" ht="18.75">
      <c r="A186" s="41" t="str">
        <f t="shared" si="49"/>
        <v>a</v>
      </c>
      <c r="B186" s="48" t="s">
        <v>2</v>
      </c>
      <c r="C186" s="28" t="s">
        <v>5</v>
      </c>
      <c r="D186" s="49"/>
      <c r="E186" s="49">
        <v>239022</v>
      </c>
      <c r="F186" s="49">
        <v>148465.38</v>
      </c>
      <c r="G186" s="49">
        <v>351</v>
      </c>
      <c r="H186" s="49">
        <v>70000</v>
      </c>
      <c r="I186" s="49">
        <f t="shared" si="68"/>
        <v>218816.38</v>
      </c>
      <c r="J186" s="49">
        <f t="shared" si="69"/>
        <v>20205.619999999995</v>
      </c>
      <c r="K186" s="50">
        <f t="shared" si="48"/>
        <v>0.91546543832785265</v>
      </c>
      <c r="L186" s="51"/>
    </row>
    <row r="187" spans="1:12" ht="18.75" hidden="1">
      <c r="A187" s="41" t="str">
        <f t="shared" si="49"/>
        <v>b</v>
      </c>
      <c r="B187" s="48" t="s">
        <v>2</v>
      </c>
      <c r="C187" s="28" t="s">
        <v>6</v>
      </c>
      <c r="D187" s="49"/>
      <c r="E187" s="49"/>
      <c r="F187" s="49"/>
      <c r="G187" s="49"/>
      <c r="H187" s="49"/>
      <c r="I187" s="49">
        <f t="shared" si="68"/>
        <v>0</v>
      </c>
      <c r="J187" s="49">
        <f t="shared" si="69"/>
        <v>0</v>
      </c>
      <c r="K187" s="50"/>
      <c r="L187" s="24"/>
    </row>
    <row r="188" spans="1:12" ht="18.75" hidden="1">
      <c r="A188" s="41" t="str">
        <f t="shared" si="49"/>
        <v>b</v>
      </c>
      <c r="B188" s="48" t="s">
        <v>2</v>
      </c>
      <c r="C188" s="29" t="s">
        <v>7</v>
      </c>
      <c r="D188" s="49"/>
      <c r="E188" s="49"/>
      <c r="F188" s="49"/>
      <c r="G188" s="49"/>
      <c r="H188" s="49"/>
      <c r="I188" s="49">
        <f t="shared" si="68"/>
        <v>0</v>
      </c>
      <c r="J188" s="49">
        <f t="shared" si="69"/>
        <v>0</v>
      </c>
      <c r="K188" s="50"/>
      <c r="L188" s="24"/>
    </row>
    <row r="189" spans="1:12" ht="18.75" hidden="1">
      <c r="A189" s="41" t="str">
        <f t="shared" si="49"/>
        <v>b</v>
      </c>
      <c r="B189" s="48" t="s">
        <v>2</v>
      </c>
      <c r="C189" s="29" t="s">
        <v>8</v>
      </c>
      <c r="D189" s="49"/>
      <c r="E189" s="49"/>
      <c r="F189" s="49"/>
      <c r="G189" s="49"/>
      <c r="H189" s="49"/>
      <c r="I189" s="49">
        <f t="shared" si="68"/>
        <v>0</v>
      </c>
      <c r="J189" s="49">
        <f t="shared" si="69"/>
        <v>0</v>
      </c>
      <c r="K189" s="50"/>
      <c r="L189" s="51"/>
    </row>
    <row r="190" spans="1:12" ht="18.75" hidden="1">
      <c r="A190" s="41" t="str">
        <f t="shared" si="49"/>
        <v>b</v>
      </c>
      <c r="B190" s="48" t="s">
        <v>2</v>
      </c>
      <c r="C190" s="29" t="s">
        <v>9</v>
      </c>
      <c r="D190" s="49"/>
      <c r="E190" s="49"/>
      <c r="F190" s="49"/>
      <c r="G190" s="49"/>
      <c r="H190" s="49"/>
      <c r="I190" s="49">
        <f t="shared" si="68"/>
        <v>0</v>
      </c>
      <c r="J190" s="49">
        <f t="shared" si="69"/>
        <v>0</v>
      </c>
      <c r="K190" s="50"/>
      <c r="L190" s="51"/>
    </row>
    <row r="191" spans="1:12" ht="18.75" hidden="1">
      <c r="A191" s="41" t="str">
        <f t="shared" si="49"/>
        <v>b</v>
      </c>
      <c r="B191" s="48" t="s">
        <v>2</v>
      </c>
      <c r="C191" s="29" t="s">
        <v>10</v>
      </c>
      <c r="D191" s="49"/>
      <c r="E191" s="49"/>
      <c r="F191" s="49"/>
      <c r="G191" s="49"/>
      <c r="H191" s="49"/>
      <c r="I191" s="49">
        <f t="shared" si="68"/>
        <v>0</v>
      </c>
      <c r="J191" s="49">
        <f t="shared" si="69"/>
        <v>0</v>
      </c>
      <c r="K191" s="50"/>
      <c r="L191" s="51"/>
    </row>
    <row r="192" spans="1:12" ht="18.75">
      <c r="A192" s="41" t="str">
        <f t="shared" si="49"/>
        <v>a</v>
      </c>
      <c r="B192" s="48" t="s">
        <v>2</v>
      </c>
      <c r="C192" s="27" t="s">
        <v>11</v>
      </c>
      <c r="D192" s="49"/>
      <c r="E192" s="49">
        <v>10976</v>
      </c>
      <c r="F192" s="49">
        <v>10976</v>
      </c>
      <c r="G192" s="49"/>
      <c r="H192" s="49"/>
      <c r="I192" s="49">
        <f t="shared" si="68"/>
        <v>10976</v>
      </c>
      <c r="J192" s="49">
        <f t="shared" si="69"/>
        <v>0</v>
      </c>
      <c r="K192" s="50">
        <f t="shared" si="48"/>
        <v>1</v>
      </c>
      <c r="L192" s="51"/>
    </row>
    <row r="193" spans="1:12" ht="18.75" hidden="1">
      <c r="A193" s="41" t="str">
        <f t="shared" si="49"/>
        <v>b</v>
      </c>
      <c r="B193" s="48" t="s">
        <v>2</v>
      </c>
      <c r="C193" s="27" t="s">
        <v>12</v>
      </c>
      <c r="D193" s="49"/>
      <c r="E193" s="49"/>
      <c r="F193" s="49"/>
      <c r="G193" s="49"/>
      <c r="H193" s="49"/>
      <c r="I193" s="49">
        <f t="shared" si="68"/>
        <v>0</v>
      </c>
      <c r="J193" s="49">
        <f t="shared" si="69"/>
        <v>0</v>
      </c>
      <c r="K193" s="50"/>
      <c r="L193" s="24"/>
    </row>
    <row r="194" spans="1:12" ht="18.75" hidden="1">
      <c r="A194" s="41" t="str">
        <f t="shared" si="49"/>
        <v>b</v>
      </c>
      <c r="B194" s="48" t="s">
        <v>2</v>
      </c>
      <c r="C194" s="27" t="s">
        <v>13</v>
      </c>
      <c r="D194" s="49"/>
      <c r="E194" s="49"/>
      <c r="F194" s="49"/>
      <c r="G194" s="49"/>
      <c r="H194" s="49"/>
      <c r="I194" s="49">
        <f t="shared" si="68"/>
        <v>0</v>
      </c>
      <c r="J194" s="49">
        <f t="shared" si="69"/>
        <v>0</v>
      </c>
      <c r="K194" s="50"/>
      <c r="L194" s="24"/>
    </row>
    <row r="195" spans="1:12" s="47" customFormat="1" ht="69" customHeight="1">
      <c r="A195" s="41" t="str">
        <f t="shared" si="49"/>
        <v>a</v>
      </c>
      <c r="B195" s="42" t="s">
        <v>67</v>
      </c>
      <c r="C195" s="43" t="s">
        <v>68</v>
      </c>
      <c r="D195" s="44">
        <f t="shared" ref="D195:J195" si="70">D196+D204+D205+D206</f>
        <v>685000</v>
      </c>
      <c r="E195" s="44">
        <f t="shared" si="70"/>
        <v>685000</v>
      </c>
      <c r="F195" s="44">
        <f t="shared" si="70"/>
        <v>389913.18000000005</v>
      </c>
      <c r="G195" s="44">
        <f t="shared" si="70"/>
        <v>2403</v>
      </c>
      <c r="H195" s="44">
        <f t="shared" si="70"/>
        <v>236000</v>
      </c>
      <c r="I195" s="44">
        <f t="shared" si="70"/>
        <v>628316.18000000005</v>
      </c>
      <c r="J195" s="44">
        <f t="shared" si="70"/>
        <v>56683.819999999978</v>
      </c>
      <c r="K195" s="45">
        <f t="shared" ref="K195:K204" si="71">I195/E195</f>
        <v>0.91724989781021904</v>
      </c>
      <c r="L195" s="46"/>
    </row>
    <row r="196" spans="1:12" ht="18.75">
      <c r="A196" s="41" t="str">
        <f t="shared" ref="A196:A206" si="72">IF((D196+E196+H196)&gt;0,"a","b")</f>
        <v>a</v>
      </c>
      <c r="B196" s="48" t="s">
        <v>2</v>
      </c>
      <c r="C196" s="27" t="s">
        <v>3</v>
      </c>
      <c r="D196" s="49">
        <f t="shared" ref="D196:J196" si="73">D197+D198+D199+D200+D201+D202++D203</f>
        <v>680000</v>
      </c>
      <c r="E196" s="49">
        <f t="shared" si="73"/>
        <v>680000</v>
      </c>
      <c r="F196" s="49">
        <f t="shared" si="73"/>
        <v>389913.18000000005</v>
      </c>
      <c r="G196" s="49">
        <f t="shared" si="73"/>
        <v>2403</v>
      </c>
      <c r="H196" s="49">
        <f t="shared" si="73"/>
        <v>231000</v>
      </c>
      <c r="I196" s="49">
        <f t="shared" si="73"/>
        <v>623316.18000000005</v>
      </c>
      <c r="J196" s="49">
        <f t="shared" si="73"/>
        <v>56683.819999999978</v>
      </c>
      <c r="K196" s="50">
        <f t="shared" si="71"/>
        <v>0.91664144117647062</v>
      </c>
      <c r="L196" s="51"/>
    </row>
    <row r="197" spans="1:12" ht="18.75">
      <c r="A197" s="41" t="str">
        <f t="shared" si="72"/>
        <v>a</v>
      </c>
      <c r="B197" s="48" t="s">
        <v>2</v>
      </c>
      <c r="C197" s="28" t="s">
        <v>4</v>
      </c>
      <c r="D197" s="49">
        <v>150000</v>
      </c>
      <c r="E197" s="49">
        <v>150000</v>
      </c>
      <c r="F197" s="49">
        <v>110210.27</v>
      </c>
      <c r="G197" s="49"/>
      <c r="H197" s="49">
        <f>12300*2</f>
        <v>24600</v>
      </c>
      <c r="I197" s="49">
        <f t="shared" ref="I197:I205" si="74">F197+G197+H197</f>
        <v>134810.27000000002</v>
      </c>
      <c r="J197" s="49">
        <f t="shared" ref="J197:J206" si="75">E197-I197</f>
        <v>15189.729999999981</v>
      </c>
      <c r="K197" s="50">
        <f t="shared" si="71"/>
        <v>0.89873513333333344</v>
      </c>
      <c r="L197" s="51"/>
    </row>
    <row r="198" spans="1:12" ht="18.75">
      <c r="A198" s="41" t="str">
        <f t="shared" si="72"/>
        <v>a</v>
      </c>
      <c r="B198" s="48" t="s">
        <v>2</v>
      </c>
      <c r="C198" s="28" t="s">
        <v>5</v>
      </c>
      <c r="D198" s="49">
        <v>125000</v>
      </c>
      <c r="E198" s="49">
        <v>125000</v>
      </c>
      <c r="F198" s="49">
        <v>100166.99999999999</v>
      </c>
      <c r="G198" s="49">
        <v>2403</v>
      </c>
      <c r="H198" s="49">
        <v>22400</v>
      </c>
      <c r="I198" s="49">
        <f t="shared" si="74"/>
        <v>124969.99999999999</v>
      </c>
      <c r="J198" s="49">
        <f t="shared" si="75"/>
        <v>30.000000000014552</v>
      </c>
      <c r="K198" s="50">
        <f t="shared" si="71"/>
        <v>0.99975999999999987</v>
      </c>
      <c r="L198" s="51"/>
    </row>
    <row r="199" spans="1:12" ht="18.75" hidden="1">
      <c r="A199" s="41" t="str">
        <f t="shared" si="72"/>
        <v>b</v>
      </c>
      <c r="B199" s="48" t="s">
        <v>2</v>
      </c>
      <c r="C199" s="28" t="s">
        <v>6</v>
      </c>
      <c r="D199" s="49"/>
      <c r="E199" s="49"/>
      <c r="F199" s="49"/>
      <c r="G199" s="49"/>
      <c r="H199" s="49"/>
      <c r="I199" s="49">
        <f t="shared" si="74"/>
        <v>0</v>
      </c>
      <c r="J199" s="49">
        <f t="shared" si="75"/>
        <v>0</v>
      </c>
      <c r="K199" s="50"/>
      <c r="L199" s="24"/>
    </row>
    <row r="200" spans="1:12" ht="18.75" hidden="1">
      <c r="A200" s="41" t="str">
        <f t="shared" si="72"/>
        <v>b</v>
      </c>
      <c r="B200" s="48" t="s">
        <v>2</v>
      </c>
      <c r="C200" s="29" t="s">
        <v>7</v>
      </c>
      <c r="D200" s="49"/>
      <c r="E200" s="49"/>
      <c r="F200" s="49"/>
      <c r="G200" s="49"/>
      <c r="H200" s="49"/>
      <c r="I200" s="49">
        <f t="shared" si="74"/>
        <v>0</v>
      </c>
      <c r="J200" s="49">
        <f t="shared" si="75"/>
        <v>0</v>
      </c>
      <c r="K200" s="50"/>
      <c r="L200" s="24"/>
    </row>
    <row r="201" spans="1:12" ht="18.75" hidden="1">
      <c r="A201" s="41" t="str">
        <f t="shared" si="72"/>
        <v>b</v>
      </c>
      <c r="B201" s="48" t="s">
        <v>2</v>
      </c>
      <c r="C201" s="29" t="s">
        <v>8</v>
      </c>
      <c r="D201" s="49"/>
      <c r="E201" s="49"/>
      <c r="F201" s="49"/>
      <c r="G201" s="49"/>
      <c r="H201" s="49"/>
      <c r="I201" s="49">
        <f t="shared" si="74"/>
        <v>0</v>
      </c>
      <c r="J201" s="49">
        <f t="shared" si="75"/>
        <v>0</v>
      </c>
      <c r="K201" s="50"/>
      <c r="L201" s="51"/>
    </row>
    <row r="202" spans="1:12" ht="18.75">
      <c r="A202" s="41" t="str">
        <f t="shared" si="72"/>
        <v>a</v>
      </c>
      <c r="B202" s="48" t="s">
        <v>2</v>
      </c>
      <c r="C202" s="29" t="s">
        <v>9</v>
      </c>
      <c r="D202" s="49">
        <v>5000</v>
      </c>
      <c r="E202" s="49">
        <v>5000</v>
      </c>
      <c r="F202" s="49">
        <v>646.89</v>
      </c>
      <c r="G202" s="49"/>
      <c r="H202" s="49"/>
      <c r="I202" s="49">
        <f t="shared" si="74"/>
        <v>646.89</v>
      </c>
      <c r="J202" s="49">
        <f t="shared" si="75"/>
        <v>4353.1099999999997</v>
      </c>
      <c r="K202" s="50">
        <f t="shared" si="71"/>
        <v>0.12937799999999999</v>
      </c>
      <c r="L202" s="51"/>
    </row>
    <row r="203" spans="1:12" ht="18.75">
      <c r="A203" s="41" t="str">
        <f t="shared" si="72"/>
        <v>a</v>
      </c>
      <c r="B203" s="48" t="s">
        <v>2</v>
      </c>
      <c r="C203" s="29" t="s">
        <v>10</v>
      </c>
      <c r="D203" s="49">
        <v>400000</v>
      </c>
      <c r="E203" s="49">
        <v>400000</v>
      </c>
      <c r="F203" s="49">
        <v>178889.02000000002</v>
      </c>
      <c r="G203" s="49"/>
      <c r="H203" s="49">
        <v>184000</v>
      </c>
      <c r="I203" s="49">
        <f t="shared" si="74"/>
        <v>362889.02</v>
      </c>
      <c r="J203" s="49">
        <f t="shared" si="75"/>
        <v>37110.979999999981</v>
      </c>
      <c r="K203" s="50">
        <f t="shared" si="71"/>
        <v>0.90722255000000007</v>
      </c>
      <c r="L203" s="51"/>
    </row>
    <row r="204" spans="1:12" ht="18.75">
      <c r="A204" s="41" t="str">
        <f t="shared" si="72"/>
        <v>a</v>
      </c>
      <c r="B204" s="48" t="s">
        <v>2</v>
      </c>
      <c r="C204" s="27" t="s">
        <v>11</v>
      </c>
      <c r="D204" s="49">
        <v>5000</v>
      </c>
      <c r="E204" s="49">
        <v>5000</v>
      </c>
      <c r="F204" s="49"/>
      <c r="G204" s="49"/>
      <c r="H204" s="49">
        <v>5000</v>
      </c>
      <c r="I204" s="49">
        <f t="shared" si="74"/>
        <v>5000</v>
      </c>
      <c r="J204" s="49">
        <f t="shared" si="75"/>
        <v>0</v>
      </c>
      <c r="K204" s="50">
        <f t="shared" si="71"/>
        <v>1</v>
      </c>
      <c r="L204" s="51"/>
    </row>
    <row r="205" spans="1:12" ht="18.75" hidden="1">
      <c r="A205" s="41" t="str">
        <f t="shared" si="72"/>
        <v>b</v>
      </c>
      <c r="B205" s="48" t="s">
        <v>2</v>
      </c>
      <c r="C205" s="27" t="s">
        <v>12</v>
      </c>
      <c r="D205" s="49"/>
      <c r="E205" s="49"/>
      <c r="F205" s="49"/>
      <c r="G205" s="49"/>
      <c r="H205" s="49"/>
      <c r="I205" s="49">
        <f t="shared" si="74"/>
        <v>0</v>
      </c>
      <c r="J205" s="49">
        <f t="shared" si="75"/>
        <v>0</v>
      </c>
      <c r="K205" s="50"/>
      <c r="L205" s="24"/>
    </row>
    <row r="206" spans="1:12" ht="18.75" hidden="1">
      <c r="A206" s="41" t="str">
        <f t="shared" si="72"/>
        <v>b</v>
      </c>
      <c r="B206" s="48" t="s">
        <v>2</v>
      </c>
      <c r="C206" s="27" t="s">
        <v>13</v>
      </c>
      <c r="D206" s="49"/>
      <c r="E206" s="49"/>
      <c r="F206" s="49"/>
      <c r="G206" s="49"/>
      <c r="H206" s="49"/>
      <c r="I206" s="49">
        <f>F206+G206+H206</f>
        <v>0</v>
      </c>
      <c r="J206" s="49">
        <f t="shared" si="75"/>
        <v>0</v>
      </c>
      <c r="K206" s="50"/>
      <c r="L206" s="24"/>
    </row>
  </sheetData>
  <autoFilter ref="A2:M206">
    <filterColumn colId="0">
      <filters>
        <filter val="a"/>
      </filters>
    </filterColumn>
  </autoFilter>
  <pageMargins left="0.15748031496063" right="0.15748031496063" top="0.39370078740157499" bottom="0.39370078740157499" header="0.39370078740157499" footer="0.39370078740157499"/>
  <pageSetup scale="4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35 00 - მთლიანი</vt:lpstr>
      <vt:lpstr>34 00 - დევნილები</vt:lpstr>
      <vt:lpstr>'34 00 - დევნილები'!Print_Area</vt:lpstr>
      <vt:lpstr>'35 00 - მთლიანი'!Print_Area</vt:lpstr>
      <vt:lpstr>'34 00 - დევნილები'!Print_Titles</vt:lpstr>
      <vt:lpstr>'35 00 - მთლიანი'!Print_Titles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2018-11-20T10:46:10Z</dcterms:modified>
</cp:coreProperties>
</file>